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codeName="ThisWorkbook"/>
  <mc:AlternateContent xmlns:mc="http://schemas.openxmlformats.org/markup-compatibility/2006">
    <mc:Choice Requires="x15">
      <x15ac:absPath xmlns:x15ac="http://schemas.microsoft.com/office/spreadsheetml/2010/11/ac" url="/Users/rshuai/Downloads/"/>
    </mc:Choice>
  </mc:AlternateContent>
  <xr:revisionPtr revIDLastSave="0" documentId="13_ncr:1_{953AC894-EB69-B044-944A-67E3F818D811}" xr6:coauthVersionLast="47" xr6:coauthVersionMax="47" xr10:uidLastSave="{00000000-0000-0000-0000-000000000000}"/>
  <bookViews>
    <workbookView xWindow="0" yWindow="660" windowWidth="29400" windowHeight="17520" xr2:uid="{00000000-000D-0000-FFFF-FFFF00000000}"/>
  </bookViews>
  <sheets>
    <sheet name="Cover" sheetId="3" r:id="rId1"/>
    <sheet name="Instructions" sheetId="4" r:id="rId2"/>
    <sheet name="Tab Index" sheetId="5" r:id="rId3"/>
    <sheet name="Data Room Index" sheetId="1" r:id="rId4"/>
    <sheet name="FAQ Prep" sheetId="2" r:id="rId5"/>
    <sheet name="Dashboard" sheetId="6" r:id="rId6"/>
    <sheet name="Error Checks" sheetId="7" r:id="rId7"/>
  </sheets>
  <definedNames>
    <definedName name="_xlnm.Print_Area" localSheetId="0">Cover!$A$1:$C$46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7" l="1"/>
  <c r="D19" i="7"/>
  <c r="C19" i="7"/>
  <c r="D18" i="7"/>
  <c r="C18" i="7"/>
  <c r="F14" i="7"/>
  <c r="E14" i="7"/>
  <c r="D14" i="7"/>
  <c r="F13" i="7"/>
  <c r="E13" i="7"/>
  <c r="D13" i="7"/>
  <c r="F12" i="7"/>
  <c r="E12" i="7"/>
  <c r="D12" i="7" a="1"/>
  <c r="D12" i="7" s="1"/>
  <c r="F11" i="7"/>
  <c r="E11" i="7"/>
  <c r="D11" i="7"/>
  <c r="F10" i="7"/>
  <c r="E10" i="7"/>
  <c r="D10" i="7"/>
  <c r="F9" i="7"/>
  <c r="E9" i="7"/>
  <c r="D9" i="7"/>
  <c r="F8" i="7"/>
  <c r="E8" i="7"/>
  <c r="D8" i="7"/>
  <c r="F7" i="7"/>
  <c r="E7" i="7"/>
  <c r="D7" i="7"/>
  <c r="F6" i="7"/>
  <c r="E6" i="7"/>
  <c r="D6" i="7"/>
  <c r="F5" i="7"/>
  <c r="E5" i="7"/>
  <c r="D5" i="7"/>
  <c r="I18" i="6"/>
  <c r="I17" i="6"/>
  <c r="I16" i="6"/>
  <c r="I13" i="6"/>
  <c r="I12" i="6"/>
  <c r="I11" i="6"/>
  <c r="I10" i="6"/>
  <c r="K7" i="6"/>
  <c r="K6" i="6"/>
  <c r="K5" i="6"/>
  <c r="J7" i="6"/>
  <c r="J6" i="6"/>
  <c r="J5" i="6"/>
  <c r="I7" i="6"/>
  <c r="I6" i="6"/>
  <c r="I5" i="6"/>
  <c r="E20" i="6"/>
  <c r="E19" i="6"/>
  <c r="E18" i="6"/>
  <c r="E17" i="6"/>
  <c r="E16" i="6"/>
  <c r="E15" i="6"/>
  <c r="E14" i="6"/>
  <c r="E13" i="6"/>
  <c r="D20" i="6"/>
  <c r="D19" i="6"/>
  <c r="D18" i="6"/>
  <c r="D17" i="6"/>
  <c r="D16" i="6"/>
  <c r="D15" i="6"/>
  <c r="D14" i="6"/>
  <c r="D13" i="6"/>
  <c r="C20" i="6"/>
  <c r="C19" i="6"/>
  <c r="C18" i="6"/>
  <c r="C17" i="6"/>
  <c r="C16" i="6"/>
  <c r="C15" i="6"/>
  <c r="C14" i="6"/>
  <c r="C13" i="6"/>
  <c r="C4" i="6"/>
  <c r="E8" i="6"/>
  <c r="E7" i="6"/>
  <c r="E6" i="6"/>
  <c r="E5" i="6"/>
  <c r="D9" i="6"/>
  <c r="D8" i="6"/>
  <c r="D7" i="6"/>
  <c r="D6" i="6"/>
  <c r="D5" i="6"/>
  <c r="C9" i="6"/>
  <c r="C8" i="6"/>
  <c r="C7" i="6"/>
  <c r="C6" i="6"/>
  <c r="C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<sst xmlns="http://schemas.openxmlformats.org/spreadsheetml/2006/main" count="569" uniqueCount="283">
  <si>
    <t>Folder</t>
  </si>
  <si>
    <t>Document Name</t>
  </si>
  <si>
    <t>Description</t>
  </si>
  <si>
    <t>Status (Ready/In Progress/Missing/N/A)</t>
  </si>
  <si>
    <t>Owner</t>
  </si>
  <si>
    <t>Priority (Must/Should/Nice)</t>
  </si>
  <si>
    <t>Investor FAQ Trigger (Y/N)</t>
  </si>
  <si>
    <t>CORPORATE</t>
  </si>
  <si>
    <t>Certificate of Incorporation</t>
  </si>
  <si>
    <t>Official certificate from Companies House confirming company registration</t>
  </si>
  <si>
    <t/>
  </si>
  <si>
    <t>Must</t>
  </si>
  <si>
    <t>N</t>
  </si>
  <si>
    <t>Memorandum &amp; Articles of Association</t>
  </si>
  <si>
    <t>Current articles, including any special rights for share classes</t>
  </si>
  <si>
    <t>Y</t>
  </si>
  <si>
    <t>Shareholders Agreement</t>
  </si>
  <si>
    <t>Current SHA including drag/tag rights, anti-dilution, consent matters</t>
  </si>
  <si>
    <t>Register of Members</t>
  </si>
  <si>
    <t>Current, fully diluted cap table signed off by company solicitors</t>
  </si>
  <si>
    <t>PSC Register</t>
  </si>
  <si>
    <t>Person with Significant Control register — must be current and filed</t>
  </si>
  <si>
    <t>Board minutes (last 12 months)</t>
  </si>
  <si>
    <t>All approved board minutes from the past 12 months</t>
  </si>
  <si>
    <t>Statutory accounts</t>
  </si>
  <si>
    <t>Most recent filed accounts at Companies House</t>
  </si>
  <si>
    <t>FINANCIALS</t>
  </si>
  <si>
    <t>Management accounts (24 months)</t>
  </si>
  <si>
    <t>Monthly P&amp;L, balance sheet, cash flow for last 24 months</t>
  </si>
  <si>
    <t>Audited accounts (if available)</t>
  </si>
  <si>
    <t>Audited financial statements — if not yet audited, note status</t>
  </si>
  <si>
    <t>Should</t>
  </si>
  <si>
    <t>Financial model (3-year)</t>
  </si>
  <si>
    <t>Detailed 3-year projection with revenue model, headcount plan, scenarios</t>
  </si>
  <si>
    <t>Cap table (fully diluted)</t>
  </si>
  <si>
    <t>Full cap table including all options, warrants, and conversion scenarios</t>
  </si>
  <si>
    <t>Fundraise history</t>
  </si>
  <si>
    <t>Previous rounds: amount, valuation, investor names, instrument type</t>
  </si>
  <si>
    <t>Monthly KPI dashboard</t>
  </si>
  <si>
    <t>Monthly KPIs for last 24 months: MRR, churn, CAC, LTV, runway</t>
  </si>
  <si>
    <t>PRODUCT &amp; TECH</t>
  </si>
  <si>
    <t>Product roadmap</t>
  </si>
  <si>
    <t>12-month product roadmap with key milestones and resource requirements</t>
  </si>
  <si>
    <t>Technology architecture diagram</t>
  </si>
  <si>
    <t>Overview of technical stack, infrastructure, and key dependencies</t>
  </si>
  <si>
    <t>IP assignments</t>
  </si>
  <si>
    <t>Signed IP assignment agreements for all founders and key technical hires</t>
  </si>
  <si>
    <t>Key vendor contracts</t>
  </si>
  <si>
    <t>Material contracts with cloud providers, key APIs, data suppliers</t>
  </si>
  <si>
    <t>SLAs / uptime data</t>
  </si>
  <si>
    <t>Uptime data for last 12 months; SLA commitments to customers</t>
  </si>
  <si>
    <t>Nice</t>
  </si>
  <si>
    <t>COMMERCIAL</t>
  </si>
  <si>
    <t>Top 10 customer contracts</t>
  </si>
  <si>
    <t>Sanitised copies of top 10 customer contracts by revenue</t>
  </si>
  <si>
    <t>Pipeline (sanitised)</t>
  </si>
  <si>
    <t>Current sales pipeline with stage, value, and expected close date — customer names can be anonymised</t>
  </si>
  <si>
    <t>MRR/ARR breakdown</t>
  </si>
  <si>
    <t>MRR/ARR by customer showing concentration; new, expansion, churn</t>
  </si>
  <si>
    <t>Churn analysis</t>
  </si>
  <si>
    <t>Monthly gross and net churn for last 24 months with commentary</t>
  </si>
  <si>
    <t>CAC/LTV data</t>
  </si>
  <si>
    <t>Customer acquisition cost and LTV by cohort and channel</t>
  </si>
  <si>
    <t>LEGAL &amp; IP</t>
  </si>
  <si>
    <t>Key IP registrations</t>
  </si>
  <si>
    <t>Trademarks, patents, domain registrations</t>
  </si>
  <si>
    <t>Material contracts</t>
  </si>
  <si>
    <t>Any contract with a value &gt; £50k or that is operationally critical</t>
  </si>
  <si>
    <t>Employment agreements (key staff)</t>
  </si>
  <si>
    <t>Employment contracts for C-suite and key senior hires</t>
  </si>
  <si>
    <t>Data processing agreements</t>
  </si>
  <si>
    <t>DPAs with key processors; record of processing activities</t>
  </si>
  <si>
    <t>Insurance policies</t>
  </si>
  <si>
    <t>D&amp;O, PI, cyber, employer's liability — current policies</t>
  </si>
  <si>
    <t>PEOPLE</t>
  </si>
  <si>
    <t>Organisation chart</t>
  </si>
  <si>
    <t>Current org chart showing team structure and reporting lines</t>
  </si>
  <si>
    <t>Key employee bios</t>
  </si>
  <si>
    <t>1-page bios for founding team and C-suite</t>
  </si>
  <si>
    <t>Option scheme documentation</t>
  </si>
  <si>
    <t>EMI scheme rules, HMRC valuation, grant letters for all option holders</t>
  </si>
  <si>
    <t>Salary benchmarking</t>
  </si>
  <si>
    <t>Evidence that compensation is competitive vs market</t>
  </si>
  <si>
    <t>REGULATORY</t>
  </si>
  <si>
    <t>FCA permissions (if applicable)</t>
  </si>
  <si>
    <t>Current FCA register entry; scope of permissions</t>
  </si>
  <si>
    <t>Compliance policies</t>
  </si>
  <si>
    <t>AML, KYC, sanctions screening policies</t>
  </si>
  <si>
    <t>AML policy</t>
  </si>
  <si>
    <t>Current AML policy and MLRO appointment letter</t>
  </si>
  <si>
    <t>Complaints data</t>
  </si>
  <si>
    <t>Complaint volumes and resolution data for last 24 months</t>
  </si>
  <si>
    <t>RISK</t>
  </si>
  <si>
    <t>Risk register</t>
  </si>
  <si>
    <t>Documented risk register with likelihood, impact, and mitigations</t>
  </si>
  <si>
    <t>Business continuity plan</t>
  </si>
  <si>
    <t>BCP / disaster recovery plan</t>
  </si>
  <si>
    <t>Key person insurance</t>
  </si>
  <si>
    <t>Evidence of key person insurance for founders/CEO</t>
  </si>
  <si>
    <t>Data breach history</t>
  </si>
  <si>
    <t>Record of any data breaches reported to ICO in last 3 years</t>
  </si>
  <si>
    <t>Category</t>
  </si>
  <si>
    <t>Question (commonly asked by investors)</t>
  </si>
  <si>
    <t>Your Answer</t>
  </si>
  <si>
    <t>Supporting Document in Data Room</t>
  </si>
  <si>
    <t>Business &amp; Market</t>
  </si>
  <si>
    <t>What problem are you solving and how large is the addressable market?</t>
  </si>
  <si>
    <t>Why is now the right time for this business to exist?</t>
  </si>
  <si>
    <t>Who are your main competitors and what is your sustainable differentiation?</t>
  </si>
  <si>
    <t>What is your go-to-market strategy and what has worked so far?</t>
  </si>
  <si>
    <t>What are the key risks to your market thesis?</t>
  </si>
  <si>
    <t>Financials</t>
  </si>
  <si>
    <t>What is your current MRR/ARR and what is the growth rate month-on-month?</t>
  </si>
  <si>
    <t>What is your net revenue retention (NRR)?</t>
  </si>
  <si>
    <t>What is your gross margin and how do you expect it to evolve?</t>
  </si>
  <si>
    <t>What is your CAC payback period and how does it vary by channel?</t>
  </si>
  <si>
    <t>What is your current runway and what are your key burn assumptions?</t>
  </si>
  <si>
    <t>How will you deploy the proceeds of this round?</t>
  </si>
  <si>
    <t>What milestones will this round get you to and what will the Series B story be?</t>
  </si>
  <si>
    <t>Product &amp; Tech</t>
  </si>
  <si>
    <t>What is your core product and what does the roadmap look like?</t>
  </si>
  <si>
    <t>What is your build vs buy strategy for key capabilities?</t>
  </si>
  <si>
    <t>What are the key technical risks and dependencies?</t>
  </si>
  <si>
    <t>How do you think about data as a competitive asset?</t>
  </si>
  <si>
    <t>What is your approach to security and compliance in the product?</t>
  </si>
  <si>
    <t>People</t>
  </si>
  <si>
    <t>Why is this the right founding team for this problem?</t>
  </si>
  <si>
    <t>What are the key gaps in the team and how will this round address them?</t>
  </si>
  <si>
    <t>What is your employee retention situation?</t>
  </si>
  <si>
    <t>How do you think about culture and how do you measure it?</t>
  </si>
  <si>
    <t>Legal &amp; Regulatory</t>
  </si>
  <si>
    <t>Are there any current or potential legal disputes?</t>
  </si>
  <si>
    <t>Is the IP fully owned by the company with no third-party claims?</t>
  </si>
  <si>
    <t>What regulatory approvals do you have or need?</t>
  </si>
  <si>
    <t>What is your data protection posture and GDPR compliance status?</t>
  </si>
  <si>
    <t>Risk</t>
  </si>
  <si>
    <t>What is your single biggest business risk right now?</t>
  </si>
  <si>
    <t>What happens to the business if one of the founders leaves?</t>
  </si>
  <si>
    <t>What are your key customer concentration risks?</t>
  </si>
  <si>
    <t>How dependent are you on any single vendor, API, or technology provider?</t>
  </si>
  <si>
    <t>What would cause this round not to achieve its milestones?</t>
  </si>
  <si>
    <t>CONFIDENTIAL</t>
  </si>
  <si>
    <t>SERIES A DATA ROOM CHECKLIST</t>
  </si>
  <si>
    <t>Investor Due Diligence Package</t>
  </si>
  <si>
    <t>MODEL INFORMATION</t>
  </si>
  <si>
    <t>Model Name:                    Series A Data Room Checklist</t>
  </si>
  <si>
    <t>Company / Project:           CrunchSpark</t>
  </si>
  <si>
    <t>Version:                            v1.0</t>
  </si>
  <si>
    <t>Author:                             www.CrunchSpark.com</t>
  </si>
  <si>
    <t>Reviewer:                          [To be assigned]</t>
  </si>
  <si>
    <t>Date:                                 April 2026</t>
  </si>
  <si>
    <t>Status:                               Draft</t>
  </si>
  <si>
    <t>PURPOSE &amp; SCOPE</t>
  </si>
  <si>
    <t>This model serves as a comprehensive data room checklist for Series A fundraising. It provides a structured framework for organising, tracking, and managing all due diligence documents required by institutional investors. The checklist covers corporate governance, financials, product &amp; technology, commercial metrics, legal &amp; IP, people, regulatory, and risk documentation.</t>
  </si>
  <si>
    <t>MODEL STRUCTURE</t>
  </si>
  <si>
    <t>Cover                     Professional cover page and model documentation</t>
  </si>
  <si>
    <t>Instructions            How to use the model, colour coding legend, navigation guide</t>
  </si>
  <si>
    <t>Tab Index                Clickable table of contents with hyperlinks to all tabs</t>
  </si>
  <si>
    <t>Data Room Index    Master checklist of all due diligence documents</t>
  </si>
  <si>
    <t>FAQ Prep                Investor FAQ preparation with supporting document references</t>
  </si>
  <si>
    <t>Dashboard              Summary KPIs, completion tracking, and visual analytics</t>
  </si>
  <si>
    <t>Error Checks           Completeness validation, consistency checks, error flags</t>
  </si>
  <si>
    <t>KEY ASSUMPTIONS</t>
  </si>
  <si>
    <t>•  UK-incorporated company pursuing Series A fundraise from institutional investors</t>
  </si>
  <si>
    <t>•  Documents categorised across 8 folders: Corporate, Financials, Product &amp; Tech, Commercial, Legal &amp; IP, People, Regulatory, Risk</t>
  </si>
  <si>
    <t>•  Priority classification: Must (critical for close), Should (expected by most investors), Nice (value-add but not blocking)</t>
  </si>
  <si>
    <t>•  FAQ Trigger identifies documents most likely to generate investor questions during diligence</t>
  </si>
  <si>
    <t>CHANGE LOG</t>
  </si>
  <si>
    <t>Version    Date                 Author                          Description</t>
  </si>
  <si>
    <t>v1.0         April 2026       www.CrunchSpark.com    Initial model creation — full data room checklist and FAQ prep</t>
  </si>
  <si>
    <t>LIMITATIONS &amp; DISCLAIMERS</t>
  </si>
  <si>
    <t>•  This checklist is a guide only and should not be considered legal, tax, or financial advice</t>
  </si>
  <si>
    <t>•  Requirements may vary by investor, jurisdiction, and sector — consult your legal and financial advisors</t>
  </si>
  <si>
    <t>•  Document completeness does not guarantee fundraise success or regulatory compliance</t>
  </si>
  <si>
    <t>•  The model should be reviewed and updated regularly as the fundraise process progresses</t>
  </si>
  <si>
    <t>CONFIDENTIALITY NOTICE</t>
  </si>
  <si>
    <t>This document and all associated materials are strictly confidential and intended solely for the use of the addressee(s). Any unauthorised distribution, reproduction, or disclosure is prohibited. If you have received this in error, please notify the sender immediately and destroy all copies.</t>
  </si>
  <si>
    <t>MODEL INSTRUCTIONS</t>
  </si>
  <si>
    <t>HOW TO USE THIS MODEL</t>
  </si>
  <si>
    <t>1.  Begin on the Tab Index sheet — use hyperlinks to navigate to each section</t>
  </si>
  <si>
    <t>2.  Complete the Data Room Index — update Status, Owner, and Priority for each document</t>
  </si>
  <si>
    <t>3.  Use FAQ Prep to draft answers to common investor questions, linking to supporting documents</t>
  </si>
  <si>
    <t>4.  Monitor progress on the Dashboard — completion rates, priority gaps, and readiness scores</t>
  </si>
  <si>
    <t>5.  Review the Error Checks tab before sharing — resolve any flagged issues</t>
  </si>
  <si>
    <t>COLOUR CODING LEGEND</t>
  </si>
  <si>
    <t>Blue text              Manual inputs — cells where user enters data (Status, Owner, dates)</t>
  </si>
  <si>
    <t>Black text            Formulas — calculated fields that update automatically</t>
  </si>
  <si>
    <t>Green text            Cross-sheet links — references pulling data from other worksheets</t>
  </si>
  <si>
    <t>Grey text              Inactive / optional — fields that are not required or currently disabled</t>
  </si>
  <si>
    <t>Red text               Checks / errors — validation flags indicating issues requiring attention</t>
  </si>
  <si>
    <t>NAVIGATION GUIDE</t>
  </si>
  <si>
    <t>•  Use the Tab Index sheet as the central navigation hub — all tabs have clickable hyperlinks</t>
  </si>
  <si>
    <t>•  Sheets are ordered logically: Documentation → Inputs → Outputs → Checks</t>
  </si>
  <si>
    <t>•  Freeze panes are applied on all data sheets — headers remain visible when scrolling</t>
  </si>
  <si>
    <t>•  Use Ctrl+Page Down / Ctrl+Page Up to move between sheets</t>
  </si>
  <si>
    <t>CALCULATION SETTINGS</t>
  </si>
  <si>
    <t>•  This model uses automatic calculation mode — formulas update in real time</t>
  </si>
  <si>
    <t>•  If performance is slow, switch to manual calculation: Formulas → Calculation Options → Manual</t>
  </si>
  <si>
    <t>•  Press F9 to recalculate all formulas manually</t>
  </si>
  <si>
    <t>•  No circular references exist in this model</t>
  </si>
  <si>
    <t>STATUS FIELD INSTRUCTIONS</t>
  </si>
  <si>
    <t>Use the following values in the Status column of the Data Room Index:</t>
  </si>
  <si>
    <t>Ready                Document is finalised, uploaded, and available for investor review</t>
  </si>
  <si>
    <t>In Progress        Document is being prepared or updated — not yet ready for sharing</t>
  </si>
  <si>
    <t>Missing              Document has not been started or cannot be located</t>
  </si>
  <si>
    <t>N/A                    Document is not applicable to this company or fundraise</t>
  </si>
  <si>
    <t>PRINTING GUIDANCE</t>
  </si>
  <si>
    <t>•  Print areas are pre-set on all sheets — use File → Print for clean output</t>
  </si>
  <si>
    <t>•  Recommended: Landscape orientation for Data Room Index and FAQ Prep</t>
  </si>
  <si>
    <t>•  Headers and footers include sheet name and page numbers</t>
  </si>
  <si>
    <t>•  Scale to fit: set to 1 page wide for each data sheet</t>
  </si>
  <si>
    <t>CONTACT &amp; OWNERSHIP</t>
  </si>
  <si>
    <t>Model Owner:       www.CrunchSpark.com</t>
  </si>
  <si>
    <t>Last Updated:        April 2026</t>
  </si>
  <si>
    <t>Contact:                 For queries regarding this model, contact the model owner listed above</t>
  </si>
  <si>
    <t>Distribution:           This model is confidential — do not distribute without written authorisation</t>
  </si>
  <si>
    <t>TABLE OF CONTENTS</t>
  </si>
  <si>
    <t>SECTION</t>
  </si>
  <si>
    <t>SHEET NAME</t>
  </si>
  <si>
    <t>DESCRIPTION</t>
  </si>
  <si>
    <t>Documentation</t>
  </si>
  <si>
    <t>Cover</t>
  </si>
  <si>
    <t>Professional cover page, model information, purpose, change log, disclaimers</t>
  </si>
  <si>
    <t>Instructions</t>
  </si>
  <si>
    <t>How to use the model, colour coding legend, navigation, calculation settings</t>
  </si>
  <si>
    <t>Tab Index</t>
  </si>
  <si>
    <t>This page — clickable table of contents with links to all worksheets</t>
  </si>
  <si>
    <t>Core Data</t>
  </si>
  <si>
    <t>Data Room Index</t>
  </si>
  <si>
    <t>Master checklist of all due diligence documents with status, owner, and priority tracking</t>
  </si>
  <si>
    <t>FAQ Prep</t>
  </si>
  <si>
    <t>Investor FAQ preparation — 30 common questions with answer drafts and supporting documents</t>
  </si>
  <si>
    <t>Outputs &amp; Checks</t>
  </si>
  <si>
    <t>Dashboard</t>
  </si>
  <si>
    <t>Summary KPIs, completion tracking by folder and priority, visual analytics</t>
  </si>
  <si>
    <t>Error Checks</t>
  </si>
  <si>
    <t>Completeness validation, missing field detection, consistency checks, global error summary</t>
  </si>
  <si>
    <t>SERIES A DATA ROOM INDEX</t>
  </si>
  <si>
    <t>INVESTOR FAQ PREPARATION</t>
  </si>
  <si>
    <t>DATA ROOM READINESS DASHBOARD</t>
  </si>
  <si>
    <t>OVERALL STATUS</t>
  </si>
  <si>
    <t>Total Documents</t>
  </si>
  <si>
    <t>Ready</t>
  </si>
  <si>
    <t>In Progress</t>
  </si>
  <si>
    <t>Missing</t>
  </si>
  <si>
    <t>N/A</t>
  </si>
  <si>
    <t>Not Yet Assigned</t>
  </si>
  <si>
    <t>COMPLETION BY FOLDER</t>
  </si>
  <si>
    <t>Total Docs</t>
  </si>
  <si>
    <t>% Complete</t>
  </si>
  <si>
    <t>PRIORITY BREAKDOWN</t>
  </si>
  <si>
    <t>Priority</t>
  </si>
  <si>
    <t>Total</t>
  </si>
  <si>
    <t>FAQ READINESS</t>
  </si>
  <si>
    <t>Total FAQ Questions</t>
  </si>
  <si>
    <t>Answers Drafted</t>
  </si>
  <si>
    <t>Answers Outstanding</t>
  </si>
  <si>
    <t>FAQ TRIGGER DOCUMENTS</t>
  </si>
  <si>
    <t>Docs Triggering FAQs</t>
  </si>
  <si>
    <t>FAQ Triggers Ready</t>
  </si>
  <si>
    <t>% FAQ Triggers Ready</t>
  </si>
  <si>
    <t>MODEL ERROR CHECKS &amp; CONTROLS</t>
  </si>
  <si>
    <t>GLOBAL ERROR SUMMARY</t>
  </si>
  <si>
    <t>#</t>
  </si>
  <si>
    <t>Check Description</t>
  </si>
  <si>
    <t>Result</t>
  </si>
  <si>
    <t>Status</t>
  </si>
  <si>
    <t>Detail / Action Required</t>
  </si>
  <si>
    <t>All documents have Status assigned</t>
  </si>
  <si>
    <t>All documents have Owner assigned</t>
  </si>
  <si>
    <t>All Must-priority documents have Status assigned</t>
  </si>
  <si>
    <t>No Must-priority documents marked Missing</t>
  </si>
  <si>
    <t>All FAQ trigger documents are Ready</t>
  </si>
  <si>
    <t>All FAQ answers have been drafted</t>
  </si>
  <si>
    <t>All FAQ answers have supporting document references</t>
  </si>
  <si>
    <t>All 8 folder categories have at least 1 Ready document</t>
  </si>
  <si>
    <t>Document count reconciliation (40 expected)</t>
  </si>
  <si>
    <t>All Priority values are valid (Must/Should/Nice)</t>
  </si>
  <si>
    <t>SUMMARY</t>
  </si>
  <si>
    <t>Total Checks</t>
  </si>
  <si>
    <t>Passed</t>
  </si>
  <si>
    <t>Failed</t>
  </si>
  <si>
    <t>MODEL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</si>
</sst>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2"/>
      <color theme="1"/>
      <name val="Calibri"/>
      <family val="2"/>
      <scheme val="minor"/>
    </font>
    <font>
      <sz val="9"/>
      <color rgb="FF000000"/>
      <name val="Arial"/>
      <family val="2"/>
    </font>
    <font>
      <u/>
      <sz val="12"/>
      <color theme="10"/>
      <name val="Calibri"/>
      <family val="2"/>
      <scheme val="minor"/>
    </font>
    <font>
      <sz val="9"/>
      <color rgb="FFCC0000"/>
      <name val="Arial"/>
      <family val="2"/>
    </font>
    <font>
      <b/>
      <sz val="9"/>
      <color rgb="FFCC0000"/>
      <name val="Arial"/>
      <family val="2"/>
    </font>
    <font>
      <b/>
      <sz val="20"/>
      <color rgb="FF1B2A4A"/>
      <name val="Arial"/>
      <family val="2"/>
    </font>
    <font>
      <i/>
      <sz val="12"/>
      <color rgb="FF4A4A4A"/>
      <name val="Arial"/>
      <family val="2"/>
    </font>
    <font>
      <b/>
      <sz val="10"/>
      <color rgb="FFFFFFFF"/>
      <name val="Arial"/>
      <family val="2"/>
    </font>
    <font>
      <b/>
      <sz val="9"/>
      <color rgb="FF1B2A4A"/>
      <name val="Arial"/>
      <family val="2"/>
    </font>
    <font>
      <sz val="9"/>
      <color rgb="FF333333"/>
      <name val="Arial"/>
      <family val="2"/>
    </font>
    <font>
      <b/>
      <sz val="16"/>
      <color rgb="FF1B2A4A"/>
      <name val="Arial"/>
      <family val="2"/>
    </font>
    <font>
      <sz val="9"/>
      <color rgb="FF0000FF"/>
      <name val="Arial"/>
      <family val="2"/>
    </font>
    <font>
      <b/>
      <sz val="9"/>
      <color rgb="FF0000FF"/>
      <name val="Arial"/>
      <family val="2"/>
    </font>
    <font>
      <b/>
      <sz val="9"/>
      <color rgb="FF000000"/>
      <name val="Arial"/>
      <family val="2"/>
    </font>
    <font>
      <sz val="9"/>
      <color rgb="FF008000"/>
      <name val="Arial"/>
      <family val="2"/>
    </font>
    <font>
      <b/>
      <sz val="9"/>
      <color rgb="FF008000"/>
      <name val="Arial"/>
      <family val="2"/>
    </font>
    <font>
      <sz val="9"/>
      <color rgb="FF808080"/>
      <name val="Arial"/>
      <family val="2"/>
    </font>
    <font>
      <b/>
      <sz val="9"/>
      <color rgb="FF808080"/>
      <name val="Arial"/>
      <family val="2"/>
    </font>
    <font>
      <b/>
      <sz val="9"/>
      <color rgb="FFFF0000"/>
      <name val="Arial"/>
      <family val="2"/>
    </font>
    <font>
      <b/>
      <sz val="9"/>
      <color rgb="FFFFFFFF"/>
      <name val="Arial"/>
      <family val="2"/>
    </font>
    <font>
      <u/>
      <sz val="12"/>
      <color rgb="FF0563C1"/>
      <name val="Calibri"/>
      <family val="2"/>
      <scheme val="minor"/>
    </font>
    <font>
      <b/>
      <sz val="14"/>
      <color rgb="FF1B2A4A"/>
      <name val="Arial"/>
      <family val="2"/>
    </font>
    <font>
      <sz val="8"/>
      <color rgb="FF555555"/>
      <name val="Arial"/>
      <family val="2"/>
    </font>
    <font>
      <sz val="9"/>
      <color rgb="FF375623"/>
      <name val="Arial"/>
      <family val="2"/>
    </font>
    <font>
      <sz val="9"/>
      <color rgb="FF7F6000"/>
      <name val="Arial"/>
      <family val="2"/>
    </font>
    <font>
      <sz val="9"/>
      <color rgb="FFC00000"/>
      <name val="Arial"/>
      <family val="2"/>
    </font>
    <font>
      <b/>
      <sz val="9"/>
      <color rgb="FF2E5090"/>
      <name val="Arial"/>
      <family val="2"/>
    </font>
    <font>
      <b/>
      <sz val="9"/>
      <color rgb="FF548235"/>
      <name val="Arial"/>
      <family val="2"/>
    </font>
    <font>
      <b/>
      <sz val="9"/>
      <color rgb="FF7030A0"/>
      <name val="Arial"/>
      <family val="2"/>
    </font>
    <font>
      <b/>
      <sz val="9"/>
      <color rgb="FFBF8F00"/>
      <name val="Arial"/>
      <family val="2"/>
    </font>
    <font>
      <b/>
      <sz val="9"/>
      <color rgb="FFC55A11"/>
      <name val="Arial"/>
      <family val="2"/>
    </font>
    <font>
      <b/>
      <sz val="9"/>
      <color rgb="FF4472C4"/>
      <name val="Arial"/>
      <family val="2"/>
    </font>
    <font>
      <b/>
      <sz val="9"/>
      <color rgb="FFA5A5A5"/>
      <name val="Arial"/>
      <family val="2"/>
    </font>
    <font>
      <b/>
      <sz val="9"/>
      <color rgb="FFC00000"/>
      <name val="Arial"/>
      <family val="2"/>
    </font>
    <font>
      <b/>
      <sz val="9"/>
      <color rgb="FF375623"/>
      <name val="Arial"/>
      <family val="2"/>
    </font>
    <font>
      <b/>
      <sz val="12"/>
      <color rgb="FF000000"/>
      <name val="Arial"/>
      <family val="2"/>
    </font>
  </fonts>
  <fills count="11">
    <fill>
      <patternFill patternType="none"/>
    </fill>
    <fill>
      <patternFill patternType="gray125"/>
    </fill>
    <fill>
      <patternFill patternType="solid">
        <fgColor rgb="FFFFFFFF"/>
        <bgColor indexed="64"/>
      </patternFill>
    </fill>
    <fill>
      <patternFill patternType="solid">
        <fgColor rgb="FF1B2A4A"/>
        <bgColor indexed="64"/>
      </patternFill>
    </fill>
    <fill>
      <patternFill patternType="solid">
        <fgColor rgb="FFF2F2F2"/>
        <bgColor indexed="64"/>
      </patternFill>
    </fill>
    <fill>
      <patternFill patternType="solid">
        <fgColor rgb="FFCC0000"/>
        <bgColor indexed="64"/>
      </patternFill>
    </fill>
    <fill>
      <patternFill patternType="solid">
        <fgColor rgb="FFE2EFDA"/>
        <bgColor indexed="64"/>
      </patternFill>
    </fill>
    <fill>
      <patternFill patternType="solid">
        <fgColor rgb="FFFFF2CC"/>
        <bgColor indexed="64"/>
      </patternFill>
    </fill>
    <fill>
      <patternFill patternType="solid">
        <fgColor rgb="FFFCE4EC"/>
        <bgColor indexed="64"/>
      </patternFill>
    </fill>
    <fill>
      <patternFill patternType="solid">
        <fgColor rgb="FFD6DCE4"/>
        <bgColor indexed="64"/>
      </patternFill>
    </fill>
    <fill>
      <patternFill patternType="solid">
        <fgColor rgb="FFF8F9FA"/>
        <bgColor indexed="64"/>
      </patternFill>
    </fill>
  </fills>
  <borders count="41">
    <border>
      <left/>
      <right/>
      <top/>
      <bottom/>
      <diagonal/>
    </border>
    <border>
      <left/>
      <right/>
      <top/>
      <bottom style="thin">
        <color rgb="FF1B2A4A"/>
      </bottom>
      <diagonal/>
    </border>
    <border>
      <left/>
      <right/>
      <top/>
      <bottom style="thick">
        <color rgb="FF1B2A4A"/>
      </bottom>
      <diagonal/>
    </border>
    <border>
      <left/>
      <right/>
      <top style="thin">
        <color rgb="FFD9D9D9"/>
      </top>
      <bottom style="thin">
        <color rgb="FFD9D9D9"/>
      </bottom>
      <diagonal/>
    </border>
    <border>
      <left/>
      <right/>
      <top style="thin">
        <color rgb="FFD9D9D9"/>
      </top>
      <bottom/>
      <diagonal/>
    </border>
    <border>
      <left/>
      <right/>
      <top style="thin">
        <color rgb="FF1B2A4A"/>
      </top>
      <bottom style="thin">
        <color rgb="FF1B2A4A"/>
      </bottom>
      <diagonal/>
    </border>
    <border>
      <left/>
      <right/>
      <top style="thin">
        <color rgb="FFE0E0E0"/>
      </top>
      <bottom style="thin">
        <color rgb="FFE0E0E0"/>
      </bottom>
      <diagonal/>
    </border>
    <border>
      <left/>
      <right/>
      <top style="thin">
        <color rgb="FFE0E0E0"/>
      </top>
      <bottom/>
      <diagonal/>
    </border>
    <border>
      <left style="thick">
        <color rgb="FF2E5090"/>
      </left>
      <right/>
      <top/>
      <bottom/>
      <diagonal/>
    </border>
    <border>
      <left style="thick">
        <color rgb="FF2E5090"/>
      </left>
      <right/>
      <top style="thin">
        <color rgb="FFE0E0E0"/>
      </top>
      <bottom/>
      <diagonal/>
    </border>
    <border>
      <left style="thick">
        <color rgb="FF2E5090"/>
      </left>
      <right/>
      <top style="medium">
        <color rgb="FF2E5090"/>
      </top>
      <bottom style="thin">
        <color rgb="FFE0E0E0"/>
      </bottom>
      <diagonal/>
    </border>
    <border>
      <left/>
      <right/>
      <top style="medium">
        <color rgb="FF2E5090"/>
      </top>
      <bottom style="thin">
        <color rgb="FFE0E0E0"/>
      </bottom>
      <diagonal/>
    </border>
    <border>
      <left style="thick">
        <color rgb="FF548235"/>
      </left>
      <right/>
      <top style="thin">
        <color rgb="FFE0E0E0"/>
      </top>
      <bottom/>
      <diagonal/>
    </border>
    <border>
      <left style="thick">
        <color rgb="FF548235"/>
      </left>
      <right/>
      <top/>
      <bottom/>
      <diagonal/>
    </border>
    <border>
      <left style="thick">
        <color rgb="FF548235"/>
      </left>
      <right/>
      <top style="medium">
        <color rgb="FF548235"/>
      </top>
      <bottom style="thin">
        <color rgb="FFE0E0E0"/>
      </bottom>
      <diagonal/>
    </border>
    <border>
      <left/>
      <right/>
      <top style="medium">
        <color rgb="FF548235"/>
      </top>
      <bottom style="thin">
        <color rgb="FFE0E0E0"/>
      </bottom>
      <diagonal/>
    </border>
    <border>
      <left style="thick">
        <color rgb="FF7030A0"/>
      </left>
      <right/>
      <top style="thin">
        <color rgb="FFE0E0E0"/>
      </top>
      <bottom/>
      <diagonal/>
    </border>
    <border>
      <left style="thick">
        <color rgb="FF7030A0"/>
      </left>
      <right/>
      <top/>
      <bottom/>
      <diagonal/>
    </border>
    <border>
      <left style="thick">
        <color rgb="FF7030A0"/>
      </left>
      <right/>
      <top style="medium">
        <color rgb="FF7030A0"/>
      </top>
      <bottom style="thin">
        <color rgb="FFE0E0E0"/>
      </bottom>
      <diagonal/>
    </border>
    <border>
      <left/>
      <right/>
      <top style="medium">
        <color rgb="FF7030A0"/>
      </top>
      <bottom style="thin">
        <color rgb="FFE0E0E0"/>
      </bottom>
      <diagonal/>
    </border>
    <border>
      <left style="thick">
        <color rgb="FFBF8F00"/>
      </left>
      <right/>
      <top style="thin">
        <color rgb="FFE0E0E0"/>
      </top>
      <bottom/>
      <diagonal/>
    </border>
    <border>
      <left style="thick">
        <color rgb="FFBF8F00"/>
      </left>
      <right/>
      <top/>
      <bottom/>
      <diagonal/>
    </border>
    <border>
      <left style="thick">
        <color rgb="FFBF8F00"/>
      </left>
      <right/>
      <top style="medium">
        <color rgb="FFBF8F00"/>
      </top>
      <bottom style="thin">
        <color rgb="FFE0E0E0"/>
      </bottom>
      <diagonal/>
    </border>
    <border>
      <left/>
      <right/>
      <top style="medium">
        <color rgb="FFBF8F00"/>
      </top>
      <bottom style="thin">
        <color rgb="FFE0E0E0"/>
      </bottom>
      <diagonal/>
    </border>
    <border>
      <left style="thick">
        <color rgb="FFC55A11"/>
      </left>
      <right/>
      <top style="thin">
        <color rgb="FFE0E0E0"/>
      </top>
      <bottom/>
      <diagonal/>
    </border>
    <border>
      <left style="thick">
        <color rgb="FFC55A11"/>
      </left>
      <right/>
      <top/>
      <bottom/>
      <diagonal/>
    </border>
    <border>
      <left style="thick">
        <color rgb="FFC55A11"/>
      </left>
      <right/>
      <top style="medium">
        <color rgb="FFC55A11"/>
      </top>
      <bottom style="thin">
        <color rgb="FFE0E0E0"/>
      </bottom>
      <diagonal/>
    </border>
    <border>
      <left/>
      <right/>
      <top style="medium">
        <color rgb="FFC55A11"/>
      </top>
      <bottom style="thin">
        <color rgb="FFE0E0E0"/>
      </bottom>
      <diagonal/>
    </border>
    <border>
      <left style="thick">
        <color rgb="FF4472C4"/>
      </left>
      <right/>
      <top style="thin">
        <color rgb="FFE0E0E0"/>
      </top>
      <bottom/>
      <diagonal/>
    </border>
    <border>
      <left style="thick">
        <color rgb="FF4472C4"/>
      </left>
      <right/>
      <top/>
      <bottom/>
      <diagonal/>
    </border>
    <border>
      <left style="thick">
        <color rgb="FF4472C4"/>
      </left>
      <right/>
      <top style="medium">
        <color rgb="FF4472C4"/>
      </top>
      <bottom style="thin">
        <color rgb="FFE0E0E0"/>
      </bottom>
      <diagonal/>
    </border>
    <border>
      <left/>
      <right/>
      <top style="medium">
        <color rgb="FF4472C4"/>
      </top>
      <bottom style="thin">
        <color rgb="FFE0E0E0"/>
      </bottom>
      <diagonal/>
    </border>
    <border>
      <left style="thick">
        <color rgb="FFA5A5A5"/>
      </left>
      <right/>
      <top style="thin">
        <color rgb="FFE0E0E0"/>
      </top>
      <bottom/>
      <diagonal/>
    </border>
    <border>
      <left style="thick">
        <color rgb="FFA5A5A5"/>
      </left>
      <right/>
      <top/>
      <bottom/>
      <diagonal/>
    </border>
    <border>
      <left style="thick">
        <color rgb="FFA5A5A5"/>
      </left>
      <right/>
      <top style="medium">
        <color rgb="FFA5A5A5"/>
      </top>
      <bottom style="thin">
        <color rgb="FFE0E0E0"/>
      </bottom>
      <diagonal/>
    </border>
    <border>
      <left/>
      <right/>
      <top style="medium">
        <color rgb="FFA5A5A5"/>
      </top>
      <bottom style="thin">
        <color rgb="FFE0E0E0"/>
      </bottom>
      <diagonal/>
    </border>
    <border>
      <left style="thick">
        <color rgb="FFFF0000"/>
      </left>
      <right/>
      <top style="thin">
        <color rgb="FFE0E0E0"/>
      </top>
      <bottom style="thin">
        <color rgb="FFE0E0E0"/>
      </bottom>
      <diagonal/>
    </border>
    <border>
      <left style="thick">
        <color rgb="FFFF0000"/>
      </left>
      <right/>
      <top style="thin">
        <color rgb="FFE0E0E0"/>
      </top>
      <bottom/>
      <diagonal/>
    </border>
    <border>
      <left style="thick">
        <color rgb="FFFF0000"/>
      </left>
      <right/>
      <top/>
      <bottom/>
      <diagonal/>
    </border>
    <border>
      <left style="thick">
        <color rgb="FFFF0000"/>
      </left>
      <right/>
      <top style="medium">
        <color rgb="FFFF0000"/>
      </top>
      <bottom style="thin">
        <color rgb="FFE0E0E0"/>
      </bottom>
      <diagonal/>
    </border>
    <border>
      <left/>
      <right/>
      <top style="medium">
        <color rgb="FFFF0000"/>
      </top>
      <bottom style="thin">
        <color rgb="FFE0E0E0"/>
      </bottom>
      <diagonal/>
    </border>
  </borders>
  <cellStyleXfs count="2">
    <xf numFmtId="0" fontId="0" fillId="0" borderId="0"/>
    <xf numFmtId="0" fontId="2" fillId="0" borderId="0" applyNumberFormat="0" applyFill="0" applyBorder="0" applyAlignment="0" applyProtection="0"/>
  </cellStyleXfs>
  <cellXfs count="225">
    <xf numFmtId="0" fontId="0" fillId="0" borderId="0" xfId="0"/>
    <xf numFmtId="0" fontId="1" fillId="2" borderId="0" xfId="0" applyFont="1" applyFill="1"/>
    <xf numFmtId="0" fontId="3" fillId="2" borderId="0" xfId="0" applyFont="1" applyFill="1"/>
    <xf numFmtId="0" fontId="4" fillId="2" borderId="0" xfId="0" applyFont="1" applyFill="1" applyAlignment="1">
      <alignment horizontal="center"/>
    </xf>
    <xf numFmtId="0" fontId="5" fillId="2" borderId="0" xfId="0" applyFont="1" applyFill="1" applyAlignment="1">
      <alignment horizontal="center"/>
    </xf>
    <xf numFmtId="0" fontId="6" fillId="2" borderId="0" xfId="0" applyFont="1" applyFill="1" applyAlignment="1">
      <alignment horizontal="center"/>
    </xf>
    <xf numFmtId="0" fontId="7" fillId="3" borderId="0" xfId="0" applyFont="1" applyFill="1"/>
    <xf numFmtId="0" fontId="8" fillId="4" borderId="0" xfId="0" applyFont="1" applyFill="1"/>
    <xf numFmtId="0" fontId="9" fillId="2" borderId="0" xfId="0" applyFont="1" applyFill="1"/>
    <xf numFmtId="0" fontId="9" fillId="4" borderId="0" xfId="0" applyFont="1" applyFill="1"/>
    <xf numFmtId="0" fontId="7" fillId="5" borderId="0" xfId="0" applyFont="1" applyFill="1"/>
    <xf numFmtId="0" fontId="9" fillId="2" borderId="0" xfId="0" applyFont="1" applyFill="1" applyAlignment="1">
      <alignment wrapText="1"/>
    </xf>
    <xf numFmtId="0" fontId="1" fillId="2" borderId="2" xfId="0" applyFont="1" applyFill="1" applyBorder="1"/>
    <xf numFmtId="0" fontId="8" fillId="2" borderId="4" xfId="0" applyFont="1" applyFill="1" applyBorder="1"/>
    <xf numFmtId="0" fontId="8" fillId="4" borderId="3" xfId="0" applyFont="1" applyFill="1" applyBorder="1"/>
    <xf numFmtId="0" fontId="8" fillId="4" borderId="4" xfId="0" applyFont="1" applyFill="1" applyBorder="1"/>
    <xf numFmtId="0" fontId="10" fillId="2" borderId="0" xfId="0" applyFont="1" applyFill="1"/>
    <xf numFmtId="0" fontId="12" fillId="4" borderId="0" xfId="0" applyFont="1" applyFill="1"/>
    <xf numFmtId="0" fontId="13" fillId="2" borderId="0" xfId="0" applyFont="1" applyFill="1"/>
    <xf numFmtId="0" fontId="15" fillId="4" borderId="0" xfId="0" applyFont="1" applyFill="1"/>
    <xf numFmtId="0" fontId="17" fillId="2" borderId="0" xfId="0" applyFont="1" applyFill="1"/>
    <xf numFmtId="0" fontId="18" fillId="2" borderId="0" xfId="0" applyFont="1" applyFill="1"/>
    <xf numFmtId="0" fontId="18" fillId="4" borderId="0" xfId="0" applyFont="1" applyFill="1"/>
    <xf numFmtId="0" fontId="9" fillId="6" borderId="0" xfId="0" applyFont="1" applyFill="1"/>
    <xf numFmtId="0" fontId="9" fillId="7" borderId="0" xfId="0" applyFont="1" applyFill="1"/>
    <xf numFmtId="0" fontId="9" fillId="8" borderId="0" xfId="0" applyFont="1" applyFill="1"/>
    <xf numFmtId="0" fontId="16" fillId="4" borderId="0" xfId="0" applyFont="1" applyFill="1"/>
    <xf numFmtId="0" fontId="8" fillId="9" borderId="0" xfId="0" applyFont="1" applyFill="1"/>
    <xf numFmtId="0" fontId="9" fillId="4" borderId="0" xfId="0" applyFont="1" applyFill="1" applyAlignment="1">
      <alignment horizontal="center"/>
    </xf>
    <xf numFmtId="0" fontId="9" fillId="2" borderId="0" xfId="0" applyFont="1" applyFill="1" applyAlignment="1">
      <alignment horizontal="center"/>
    </xf>
    <xf numFmtId="0" fontId="20" fillId="4" borderId="0" xfId="1" applyFont="1" applyFill="1"/>
    <xf numFmtId="0" fontId="20" fillId="2" borderId="0" xfId="1" applyFont="1" applyFill="1"/>
    <xf numFmtId="0" fontId="19" fillId="3" borderId="0" xfId="0" applyFont="1" applyFill="1" applyAlignment="1">
      <alignment horizontal="center"/>
    </xf>
    <xf numFmtId="0" fontId="8" fillId="9" borderId="5" xfId="0" applyFont="1" applyFill="1" applyBorder="1"/>
    <xf numFmtId="0" fontId="1" fillId="9" borderId="5" xfId="0" applyFont="1" applyFill="1" applyBorder="1"/>
    <xf numFmtId="0" fontId="8" fillId="9" borderId="1" xfId="0" applyFont="1" applyFill="1" applyBorder="1"/>
    <xf numFmtId="0" fontId="1" fillId="9" borderId="1" xfId="0" applyFont="1" applyFill="1" applyBorder="1"/>
    <xf numFmtId="0" fontId="1" fillId="2" borderId="0" xfId="0" applyFont="1" applyFill="1" applyAlignment="1">
      <alignment vertical="center" wrapText="1"/>
    </xf>
    <xf numFmtId="0" fontId="21" fillId="2" borderId="0" xfId="0" applyFont="1" applyFill="1" applyAlignment="1">
      <alignment vertical="center" wrapText="1"/>
    </xf>
    <xf numFmtId="0" fontId="19" fillId="3" borderId="0" xfId="0" applyFont="1" applyFill="1" applyAlignment="1">
      <alignment horizontal="center" vertical="center" wrapText="1"/>
    </xf>
    <xf numFmtId="0" fontId="1" fillId="10" borderId="0" xfId="0" applyFont="1" applyFill="1" applyAlignment="1">
      <alignment vertical="center" wrapText="1"/>
    </xf>
    <xf numFmtId="0" fontId="1" fillId="2" borderId="6" xfId="0" applyFont="1" applyFill="1" applyBorder="1" applyAlignment="1">
      <alignment vertical="center" wrapText="1"/>
    </xf>
    <xf numFmtId="0" fontId="1" fillId="2" borderId="7" xfId="0" applyFont="1" applyFill="1" applyBorder="1" applyAlignment="1">
      <alignment vertical="center" wrapText="1"/>
    </xf>
    <xf numFmtId="0" fontId="1" fillId="10" borderId="7" xfId="0" applyFont="1" applyFill="1" applyBorder="1" applyAlignment="1">
      <alignment vertical="center" wrapText="1"/>
    </xf>
    <xf numFmtId="0" fontId="1" fillId="10" borderId="0" xfId="0" applyFont="1" applyFill="1" applyAlignment="1">
      <alignment horizontal="center" vertical="center" wrapText="1"/>
    </xf>
    <xf numFmtId="0" fontId="1" fillId="2" borderId="7"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10" borderId="0" xfId="0" applyFont="1" applyFill="1" applyAlignment="1">
      <alignment horizontal="left" vertical="center" wrapText="1"/>
    </xf>
    <xf numFmtId="0" fontId="1" fillId="2" borderId="7" xfId="0" applyFont="1" applyFill="1" applyBorder="1" applyAlignment="1">
      <alignment horizontal="left" vertical="center" wrapText="1"/>
    </xf>
    <xf numFmtId="0" fontId="1" fillId="10" borderId="7" xfId="0" applyFont="1" applyFill="1" applyBorder="1" applyAlignment="1">
      <alignment horizontal="left" vertical="center" wrapText="1"/>
    </xf>
    <xf numFmtId="0" fontId="1" fillId="2" borderId="6" xfId="0" applyFont="1" applyFill="1" applyBorder="1" applyAlignment="1">
      <alignment horizontal="left" vertical="center" wrapText="1"/>
    </xf>
    <xf numFmtId="0" fontId="8" fillId="2" borderId="9" xfId="0" applyFont="1" applyFill="1" applyBorder="1" applyAlignment="1">
      <alignment horizontal="left" vertical="center" wrapText="1"/>
    </xf>
    <xf numFmtId="0" fontId="8" fillId="10" borderId="9" xfId="0" applyFont="1" applyFill="1" applyBorder="1" applyAlignment="1">
      <alignment horizontal="left" vertical="center" wrapText="1"/>
    </xf>
    <xf numFmtId="0" fontId="8" fillId="2" borderId="8" xfId="0" applyFont="1" applyFill="1" applyBorder="1" applyAlignment="1">
      <alignment horizontal="left" vertical="center" wrapText="1"/>
    </xf>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8" fillId="10" borderId="10" xfId="0" applyFont="1" applyFill="1" applyBorder="1" applyAlignment="1">
      <alignment horizontal="left" vertical="center" wrapText="1"/>
    </xf>
    <xf numFmtId="0" fontId="1" fillId="10" borderId="11" xfId="0" applyFont="1" applyFill="1" applyBorder="1" applyAlignment="1">
      <alignment horizontal="left" vertical="center" wrapText="1"/>
    </xf>
    <xf numFmtId="0" fontId="1" fillId="10" borderId="11" xfId="0" applyFont="1" applyFill="1" applyBorder="1" applyAlignment="1">
      <alignment horizontal="center" vertical="center" wrapText="1"/>
    </xf>
    <xf numFmtId="0" fontId="8" fillId="2" borderId="12" xfId="0" applyFont="1" applyFill="1" applyBorder="1" applyAlignment="1">
      <alignment horizontal="left" vertical="center" wrapText="1"/>
    </xf>
    <xf numFmtId="0" fontId="8" fillId="10" borderId="12" xfId="0" applyFont="1" applyFill="1" applyBorder="1" applyAlignment="1">
      <alignment horizontal="left" vertical="center" wrapText="1"/>
    </xf>
    <xf numFmtId="0" fontId="8" fillId="10" borderId="13"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1" fillId="2" borderId="15" xfId="0" applyFont="1" applyFill="1" applyBorder="1" applyAlignment="1">
      <alignment horizontal="center" vertical="center" wrapText="1"/>
    </xf>
    <xf numFmtId="0" fontId="8" fillId="2" borderId="16" xfId="0" applyFont="1" applyFill="1" applyBorder="1" applyAlignment="1">
      <alignment horizontal="left" vertical="center" wrapText="1"/>
    </xf>
    <xf numFmtId="0" fontId="8" fillId="10" borderId="16" xfId="0" applyFont="1" applyFill="1" applyBorder="1" applyAlignment="1">
      <alignment horizontal="left" vertical="center" wrapText="1"/>
    </xf>
    <xf numFmtId="0" fontId="8" fillId="10" borderId="17" xfId="0" applyFont="1" applyFill="1" applyBorder="1" applyAlignment="1">
      <alignment horizontal="left" vertical="center" wrapText="1"/>
    </xf>
    <xf numFmtId="0" fontId="8" fillId="2" borderId="18"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19" xfId="0" applyFont="1" applyFill="1" applyBorder="1" applyAlignment="1">
      <alignment horizontal="center" vertical="center" wrapText="1"/>
    </xf>
    <xf numFmtId="0" fontId="8" fillId="10" borderId="20" xfId="0" applyFont="1" applyFill="1" applyBorder="1" applyAlignment="1">
      <alignment horizontal="left" vertical="center" wrapText="1"/>
    </xf>
    <xf numFmtId="0" fontId="8" fillId="2" borderId="20" xfId="0" applyFont="1" applyFill="1" applyBorder="1" applyAlignment="1">
      <alignment horizontal="left" vertical="center" wrapText="1"/>
    </xf>
    <xf numFmtId="0" fontId="8" fillId="2" borderId="21" xfId="0" applyFont="1" applyFill="1" applyBorder="1" applyAlignment="1">
      <alignment horizontal="left" vertical="center" wrapText="1"/>
    </xf>
    <xf numFmtId="0" fontId="8" fillId="10" borderId="22" xfId="0" applyFont="1" applyFill="1" applyBorder="1" applyAlignment="1">
      <alignment horizontal="left" vertical="center" wrapText="1"/>
    </xf>
    <xf numFmtId="0" fontId="1" fillId="10" borderId="23" xfId="0" applyFont="1" applyFill="1" applyBorder="1" applyAlignment="1">
      <alignment horizontal="left" vertical="center" wrapText="1"/>
    </xf>
    <xf numFmtId="0" fontId="1" fillId="10" borderId="23" xfId="0" applyFont="1" applyFill="1" applyBorder="1" applyAlignment="1">
      <alignment horizontal="center" vertical="center" wrapText="1"/>
    </xf>
    <xf numFmtId="0" fontId="8" fillId="2" borderId="24" xfId="0" applyFont="1" applyFill="1" applyBorder="1" applyAlignment="1">
      <alignment horizontal="left" vertical="center" wrapText="1"/>
    </xf>
    <xf numFmtId="0" fontId="8" fillId="10" borderId="24" xfId="0" applyFont="1" applyFill="1" applyBorder="1" applyAlignment="1">
      <alignment horizontal="left" vertical="center" wrapText="1"/>
    </xf>
    <xf numFmtId="0" fontId="8" fillId="10" borderId="25"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1" fillId="2" borderId="27" xfId="0" applyFont="1" applyFill="1" applyBorder="1" applyAlignment="1">
      <alignment horizontal="left" vertical="center" wrapText="1"/>
    </xf>
    <xf numFmtId="0" fontId="1" fillId="2" borderId="27" xfId="0" applyFont="1" applyFill="1" applyBorder="1" applyAlignment="1">
      <alignment horizontal="center" vertical="center" wrapText="1"/>
    </xf>
    <xf numFmtId="0" fontId="8" fillId="10" borderId="28" xfId="0"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10" borderId="30" xfId="0" applyFont="1" applyFill="1" applyBorder="1" applyAlignment="1">
      <alignment horizontal="left" vertical="center" wrapText="1"/>
    </xf>
    <xf numFmtId="0" fontId="1" fillId="10" borderId="31" xfId="0" applyFont="1" applyFill="1" applyBorder="1" applyAlignment="1">
      <alignment horizontal="left" vertical="center" wrapText="1"/>
    </xf>
    <xf numFmtId="0" fontId="1" fillId="10" borderId="31" xfId="0" applyFont="1" applyFill="1" applyBorder="1" applyAlignment="1">
      <alignment horizontal="center" vertical="center" wrapText="1"/>
    </xf>
    <xf numFmtId="0" fontId="8" fillId="10" borderId="32"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10" borderId="34" xfId="0" applyFont="1" applyFill="1" applyBorder="1" applyAlignment="1">
      <alignment horizontal="left" vertical="center" wrapText="1"/>
    </xf>
    <xf numFmtId="0" fontId="1" fillId="10" borderId="35" xfId="0" applyFont="1" applyFill="1" applyBorder="1" applyAlignment="1">
      <alignment horizontal="left" vertical="center" wrapText="1"/>
    </xf>
    <xf numFmtId="0" fontId="1" fillId="10" borderId="35" xfId="0" applyFont="1" applyFill="1" applyBorder="1" applyAlignment="1">
      <alignment horizontal="center" vertical="center" wrapText="1"/>
    </xf>
    <xf numFmtId="0" fontId="8" fillId="10" borderId="37"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38" xfId="0" applyFont="1" applyFill="1" applyBorder="1" applyAlignment="1">
      <alignment horizontal="left" vertical="center" wrapText="1"/>
    </xf>
    <xf numFmtId="0" fontId="8" fillId="10" borderId="39" xfId="0" applyFont="1" applyFill="1" applyBorder="1" applyAlignment="1">
      <alignment horizontal="left" vertical="center" wrapText="1"/>
    </xf>
    <xf numFmtId="0" fontId="1" fillId="10" borderId="40" xfId="0" applyFont="1" applyFill="1" applyBorder="1" applyAlignment="1">
      <alignment horizontal="left" vertical="center" wrapText="1"/>
    </xf>
    <xf numFmtId="0" fontId="1" fillId="10" borderId="40" xfId="0" applyFont="1" applyFill="1" applyBorder="1" applyAlignment="1">
      <alignment horizontal="center" vertical="center" wrapText="1"/>
    </xf>
    <xf numFmtId="0" fontId="11" fillId="10"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10" borderId="7"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10" borderId="0" xfId="0" applyFont="1" applyFill="1" applyAlignment="1">
      <alignment horizontal="center" vertical="center" wrapText="1"/>
    </xf>
    <xf numFmtId="0" fontId="11" fillId="2" borderId="19" xfId="0" applyFont="1" applyFill="1" applyBorder="1" applyAlignment="1">
      <alignment horizontal="center" vertical="center" wrapText="1"/>
    </xf>
    <xf numFmtId="0" fontId="11" fillId="10" borderId="23"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10" borderId="31" xfId="0" applyFont="1" applyFill="1" applyBorder="1" applyAlignment="1">
      <alignment horizontal="center" vertical="center" wrapText="1"/>
    </xf>
    <xf numFmtId="0" fontId="11" fillId="10" borderId="35" xfId="0" applyFont="1" applyFill="1" applyBorder="1" applyAlignment="1">
      <alignment horizontal="center" vertical="center" wrapText="1"/>
    </xf>
    <xf numFmtId="0" fontId="11" fillId="10" borderId="4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22" fillId="10" borderId="11" xfId="0" applyFont="1" applyFill="1" applyBorder="1" applyAlignment="1">
      <alignment horizontal="left" vertical="center" wrapText="1"/>
    </xf>
    <xf numFmtId="0" fontId="22" fillId="2" borderId="0" xfId="0" applyFont="1" applyFill="1" applyAlignment="1">
      <alignment horizontal="left" vertical="center" wrapText="1"/>
    </xf>
    <xf numFmtId="0" fontId="22" fillId="10" borderId="7" xfId="0" applyFont="1" applyFill="1" applyBorder="1" applyAlignment="1">
      <alignment horizontal="left" vertical="center" wrapText="1"/>
    </xf>
    <xf numFmtId="0" fontId="22" fillId="2" borderId="7"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22" fillId="10" borderId="0" xfId="0" applyFont="1" applyFill="1" applyAlignment="1">
      <alignment horizontal="left" vertical="center" wrapText="1"/>
    </xf>
    <xf numFmtId="0" fontId="22" fillId="2" borderId="19" xfId="0" applyFont="1" applyFill="1" applyBorder="1" applyAlignment="1">
      <alignment horizontal="left" vertical="center" wrapText="1"/>
    </xf>
    <xf numFmtId="0" fontId="22" fillId="10" borderId="23" xfId="0" applyFont="1" applyFill="1" applyBorder="1" applyAlignment="1">
      <alignment horizontal="left" vertical="center" wrapText="1"/>
    </xf>
    <xf numFmtId="0" fontId="22" fillId="2" borderId="27" xfId="0" applyFont="1" applyFill="1" applyBorder="1" applyAlignment="1">
      <alignment horizontal="left" vertical="center" wrapText="1"/>
    </xf>
    <xf numFmtId="0" fontId="22" fillId="10" borderId="31" xfId="0" applyFont="1" applyFill="1" applyBorder="1" applyAlignment="1">
      <alignment horizontal="left" vertical="center" wrapText="1"/>
    </xf>
    <xf numFmtId="0" fontId="22" fillId="10" borderId="35" xfId="0" applyFont="1" applyFill="1" applyBorder="1" applyAlignment="1">
      <alignment horizontal="left" vertical="center" wrapText="1"/>
    </xf>
    <xf numFmtId="0" fontId="22" fillId="10" borderId="40" xfId="0" applyFont="1" applyFill="1" applyBorder="1" applyAlignment="1">
      <alignment horizontal="left" vertical="center" wrapText="1"/>
    </xf>
    <xf numFmtId="0" fontId="22" fillId="2" borderId="6" xfId="0" applyFont="1" applyFill="1" applyBorder="1" applyAlignment="1">
      <alignment horizontal="left" vertical="center" wrapText="1"/>
    </xf>
    <xf numFmtId="0" fontId="11" fillId="10" borderId="0" xfId="0" applyFont="1" applyFill="1" applyAlignment="1">
      <alignment vertical="center" wrapText="1"/>
    </xf>
    <xf numFmtId="0" fontId="11" fillId="2" borderId="7" xfId="0" applyFont="1" applyFill="1" applyBorder="1" applyAlignment="1">
      <alignment vertical="center" wrapText="1"/>
    </xf>
    <xf numFmtId="0" fontId="11" fillId="10" borderId="7" xfId="0" applyFont="1" applyFill="1" applyBorder="1" applyAlignment="1">
      <alignment vertical="center" wrapText="1"/>
    </xf>
    <xf numFmtId="0" fontId="11" fillId="2" borderId="6" xfId="0" applyFont="1" applyFill="1" applyBorder="1" applyAlignment="1">
      <alignment vertical="center" wrapText="1"/>
    </xf>
    <xf numFmtId="0" fontId="8" fillId="2" borderId="9" xfId="0" applyFont="1" applyFill="1" applyBorder="1" applyAlignment="1">
      <alignment vertical="center" wrapText="1"/>
    </xf>
    <xf numFmtId="0" fontId="8" fillId="10" borderId="9" xfId="0" applyFont="1" applyFill="1" applyBorder="1" applyAlignment="1">
      <alignment vertical="center" wrapText="1"/>
    </xf>
    <xf numFmtId="0" fontId="8" fillId="2" borderId="8" xfId="0" applyFont="1" applyFill="1" applyBorder="1" applyAlignment="1">
      <alignment vertical="center" wrapText="1"/>
    </xf>
    <xf numFmtId="0" fontId="11" fillId="2" borderId="0" xfId="0" applyFont="1" applyFill="1" applyAlignment="1">
      <alignment vertical="center" wrapText="1"/>
    </xf>
    <xf numFmtId="0" fontId="8" fillId="10" borderId="10" xfId="0" applyFont="1" applyFill="1" applyBorder="1" applyAlignment="1">
      <alignment vertical="center" wrapText="1"/>
    </xf>
    <xf numFmtId="0" fontId="1" fillId="10" borderId="11" xfId="0" applyFont="1" applyFill="1" applyBorder="1" applyAlignment="1">
      <alignment vertical="center" wrapText="1"/>
    </xf>
    <xf numFmtId="0" fontId="11" fillId="10" borderId="11" xfId="0" applyFont="1" applyFill="1" applyBorder="1" applyAlignment="1">
      <alignment vertical="center" wrapText="1"/>
    </xf>
    <xf numFmtId="0" fontId="8" fillId="2" borderId="12" xfId="0" applyFont="1" applyFill="1" applyBorder="1" applyAlignment="1">
      <alignment vertical="center" wrapText="1"/>
    </xf>
    <xf numFmtId="0" fontId="8" fillId="10" borderId="12" xfId="0" applyFont="1" applyFill="1" applyBorder="1" applyAlignment="1">
      <alignment vertical="center" wrapText="1"/>
    </xf>
    <xf numFmtId="0" fontId="8" fillId="10" borderId="13" xfId="0" applyFont="1" applyFill="1" applyBorder="1" applyAlignment="1">
      <alignment vertical="center" wrapText="1"/>
    </xf>
    <xf numFmtId="0" fontId="8" fillId="2" borderId="14" xfId="0" applyFont="1" applyFill="1" applyBorder="1" applyAlignment="1">
      <alignment vertical="center" wrapText="1"/>
    </xf>
    <xf numFmtId="0" fontId="1" fillId="2" borderId="15" xfId="0" applyFont="1" applyFill="1" applyBorder="1" applyAlignment="1">
      <alignment vertical="center" wrapText="1"/>
    </xf>
    <xf numFmtId="0" fontId="11" fillId="2" borderId="15" xfId="0" applyFont="1" applyFill="1" applyBorder="1" applyAlignment="1">
      <alignment vertical="center" wrapText="1"/>
    </xf>
    <xf numFmtId="0" fontId="8" fillId="10" borderId="16" xfId="0" applyFont="1" applyFill="1" applyBorder="1" applyAlignment="1">
      <alignment vertical="center" wrapText="1"/>
    </xf>
    <xf numFmtId="0" fontId="8" fillId="2" borderId="16" xfId="0" applyFont="1" applyFill="1" applyBorder="1" applyAlignment="1">
      <alignment vertical="center" wrapText="1"/>
    </xf>
    <xf numFmtId="0" fontId="8" fillId="2" borderId="17" xfId="0" applyFont="1" applyFill="1" applyBorder="1" applyAlignment="1">
      <alignment vertical="center" wrapText="1"/>
    </xf>
    <xf numFmtId="0" fontId="8" fillId="10" borderId="18" xfId="0" applyFont="1" applyFill="1" applyBorder="1" applyAlignment="1">
      <alignment vertical="center" wrapText="1"/>
    </xf>
    <xf numFmtId="0" fontId="1" fillId="10" borderId="19" xfId="0" applyFont="1" applyFill="1" applyBorder="1" applyAlignment="1">
      <alignment vertical="center" wrapText="1"/>
    </xf>
    <xf numFmtId="0" fontId="11" fillId="10" borderId="19" xfId="0" applyFont="1" applyFill="1" applyBorder="1" applyAlignment="1">
      <alignment vertical="center" wrapText="1"/>
    </xf>
    <xf numFmtId="0" fontId="8" fillId="2" borderId="28" xfId="0" applyFont="1" applyFill="1" applyBorder="1" applyAlignment="1">
      <alignment vertical="center" wrapText="1"/>
    </xf>
    <xf numFmtId="0" fontId="8" fillId="10" borderId="28" xfId="0" applyFont="1" applyFill="1" applyBorder="1" applyAlignment="1">
      <alignment vertical="center" wrapText="1"/>
    </xf>
    <xf numFmtId="0" fontId="8" fillId="10" borderId="29" xfId="0" applyFont="1" applyFill="1" applyBorder="1" applyAlignment="1">
      <alignment vertical="center" wrapText="1"/>
    </xf>
    <xf numFmtId="0" fontId="8" fillId="2" borderId="30" xfId="0" applyFont="1" applyFill="1" applyBorder="1" applyAlignment="1">
      <alignment vertical="center" wrapText="1"/>
    </xf>
    <xf numFmtId="0" fontId="1" fillId="2" borderId="31" xfId="0" applyFont="1" applyFill="1" applyBorder="1" applyAlignment="1">
      <alignment vertical="center" wrapText="1"/>
    </xf>
    <xf numFmtId="0" fontId="11" fillId="2" borderId="31" xfId="0" applyFont="1" applyFill="1" applyBorder="1" applyAlignment="1">
      <alignment vertical="center" wrapText="1"/>
    </xf>
    <xf numFmtId="0" fontId="8" fillId="2" borderId="24" xfId="0" applyFont="1" applyFill="1" applyBorder="1" applyAlignment="1">
      <alignment vertical="center" wrapText="1"/>
    </xf>
    <xf numFmtId="0" fontId="8" fillId="10" borderId="24" xfId="0" applyFont="1" applyFill="1" applyBorder="1" applyAlignment="1">
      <alignment vertical="center" wrapText="1"/>
    </xf>
    <xf numFmtId="0" fontId="8" fillId="10" borderId="25" xfId="0" applyFont="1" applyFill="1" applyBorder="1" applyAlignment="1">
      <alignment vertical="center" wrapText="1"/>
    </xf>
    <xf numFmtId="0" fontId="8" fillId="2" borderId="26" xfId="0" applyFont="1" applyFill="1" applyBorder="1" applyAlignment="1">
      <alignment vertical="center" wrapText="1"/>
    </xf>
    <xf numFmtId="0" fontId="1" fillId="2" borderId="27" xfId="0" applyFont="1" applyFill="1" applyBorder="1" applyAlignment="1">
      <alignment vertical="center" wrapText="1"/>
    </xf>
    <xf numFmtId="0" fontId="11" fillId="2" borderId="27" xfId="0" applyFont="1" applyFill="1" applyBorder="1" applyAlignment="1">
      <alignment vertical="center" wrapText="1"/>
    </xf>
    <xf numFmtId="0" fontId="8" fillId="2" borderId="36" xfId="0" applyFont="1" applyFill="1" applyBorder="1" applyAlignment="1">
      <alignment vertical="center" wrapText="1"/>
    </xf>
    <xf numFmtId="0" fontId="8" fillId="2" borderId="37" xfId="0" applyFont="1" applyFill="1" applyBorder="1" applyAlignment="1">
      <alignment vertical="center" wrapText="1"/>
    </xf>
    <xf numFmtId="0" fontId="8" fillId="10" borderId="37" xfId="0" applyFont="1" applyFill="1" applyBorder="1" applyAlignment="1">
      <alignment vertical="center" wrapText="1"/>
    </xf>
    <xf numFmtId="0" fontId="8" fillId="10" borderId="38" xfId="0" applyFont="1" applyFill="1" applyBorder="1" applyAlignment="1">
      <alignment vertical="center" wrapText="1"/>
    </xf>
    <xf numFmtId="0" fontId="8" fillId="2" borderId="39" xfId="0" applyFont="1" applyFill="1" applyBorder="1" applyAlignment="1">
      <alignment vertical="center" wrapText="1"/>
    </xf>
    <xf numFmtId="0" fontId="1" fillId="2" borderId="40" xfId="0" applyFont="1" applyFill="1" applyBorder="1" applyAlignment="1">
      <alignment vertical="center" wrapText="1"/>
    </xf>
    <xf numFmtId="0" fontId="11" fillId="2" borderId="40" xfId="0" applyFont="1" applyFill="1" applyBorder="1" applyAlignment="1">
      <alignment vertical="center" wrapText="1"/>
    </xf>
    <xf numFmtId="0" fontId="21" fillId="2" borderId="0" xfId="0" applyFont="1" applyFill="1"/>
    <xf numFmtId="0" fontId="1" fillId="3" borderId="0" xfId="0" applyFont="1" applyFill="1"/>
    <xf numFmtId="0" fontId="23" fillId="6" borderId="0" xfId="0" applyFont="1" applyFill="1"/>
    <xf numFmtId="0" fontId="24" fillId="7" borderId="0" xfId="0" applyFont="1" applyFill="1"/>
    <xf numFmtId="0" fontId="25" fillId="8" borderId="0" xfId="0" applyFont="1" applyFill="1"/>
    <xf numFmtId="0" fontId="8" fillId="4" borderId="0" xfId="0" applyFont="1" applyFill="1" applyAlignment="1">
      <alignment horizontal="center"/>
    </xf>
    <xf numFmtId="0" fontId="14" fillId="6" borderId="0" xfId="0" applyFont="1" applyFill="1" applyAlignment="1">
      <alignment horizontal="center"/>
    </xf>
    <xf numFmtId="0" fontId="24" fillId="7" borderId="0" xfId="0" applyFont="1" applyFill="1" applyAlignment="1">
      <alignment horizontal="center"/>
    </xf>
    <xf numFmtId="0" fontId="25" fillId="8" borderId="0" xfId="0" applyFont="1" applyFill="1" applyAlignment="1">
      <alignment horizontal="center"/>
    </xf>
    <xf numFmtId="0" fontId="16" fillId="4" borderId="0" xfId="0" applyFont="1" applyFill="1" applyAlignment="1">
      <alignment horizontal="center"/>
    </xf>
    <xf numFmtId="164" fontId="14" fillId="6" borderId="0" xfId="0" applyNumberFormat="1" applyFont="1" applyFill="1" applyAlignment="1">
      <alignment horizontal="center"/>
    </xf>
    <xf numFmtId="164" fontId="24" fillId="7" borderId="0" xfId="0" applyNumberFormat="1" applyFont="1" applyFill="1" applyAlignment="1">
      <alignment horizontal="center"/>
    </xf>
    <xf numFmtId="164" fontId="25" fillId="8" borderId="0" xfId="0" applyNumberFormat="1" applyFont="1" applyFill="1" applyAlignment="1">
      <alignment horizontal="center"/>
    </xf>
    <xf numFmtId="164" fontId="16" fillId="4" borderId="0" xfId="0" applyNumberFormat="1" applyFont="1" applyFill="1" applyAlignment="1">
      <alignment horizontal="center"/>
    </xf>
    <xf numFmtId="164" fontId="9" fillId="2" borderId="0" xfId="0" applyNumberFormat="1" applyFont="1" applyFill="1" applyAlignment="1">
      <alignment horizontal="center"/>
    </xf>
    <xf numFmtId="0" fontId="8" fillId="9" borderId="0" xfId="0" applyFont="1" applyFill="1" applyAlignment="1">
      <alignment horizontal="center"/>
    </xf>
    <xf numFmtId="0" fontId="26" fillId="4" borderId="0" xfId="0" applyFont="1" applyFill="1"/>
    <xf numFmtId="0" fontId="27" fillId="2" borderId="0" xfId="0" applyFont="1" applyFill="1"/>
    <xf numFmtId="0" fontId="28" fillId="4" borderId="0" xfId="0" applyFont="1" applyFill="1"/>
    <xf numFmtId="0" fontId="29" fillId="2" borderId="0" xfId="0" applyFont="1" applyFill="1"/>
    <xf numFmtId="0" fontId="30" fillId="4" borderId="0" xfId="0" applyFont="1" applyFill="1"/>
    <xf numFmtId="0" fontId="31" fillId="2" borderId="0" xfId="0" applyFont="1" applyFill="1"/>
    <xf numFmtId="0" fontId="32" fillId="4" borderId="0" xfId="0" applyFont="1" applyFill="1"/>
    <xf numFmtId="0" fontId="1" fillId="4" borderId="0" xfId="0" applyFont="1" applyFill="1"/>
    <xf numFmtId="0" fontId="1" fillId="4" borderId="0" xfId="0" applyFont="1" applyFill="1" applyAlignment="1">
      <alignment horizontal="center"/>
    </xf>
    <xf numFmtId="0" fontId="1" fillId="2" borderId="0" xfId="0" applyFont="1" applyFill="1" applyAlignment="1">
      <alignment horizontal="center"/>
    </xf>
    <xf numFmtId="0" fontId="14" fillId="4" borderId="0" xfId="0" applyFont="1" applyFill="1" applyAlignment="1">
      <alignment horizontal="center"/>
    </xf>
    <xf numFmtId="0" fontId="14" fillId="2" borderId="0" xfId="0" applyFont="1" applyFill="1" applyAlignment="1">
      <alignment horizontal="center"/>
    </xf>
    <xf numFmtId="164" fontId="1" fillId="4" borderId="0" xfId="0" applyNumberFormat="1" applyFont="1" applyFill="1" applyAlignment="1">
      <alignment horizontal="center"/>
    </xf>
    <xf numFmtId="164" fontId="1" fillId="2" borderId="0" xfId="0" applyNumberFormat="1" applyFont="1" applyFill="1" applyAlignment="1">
      <alignment horizontal="center"/>
    </xf>
    <xf numFmtId="0" fontId="33" fillId="4" borderId="0" xfId="0" applyFont="1" applyFill="1"/>
    <xf numFmtId="0" fontId="17" fillId="4" borderId="0" xfId="0" applyFont="1" applyFill="1"/>
    <xf numFmtId="0" fontId="25" fillId="4" borderId="0" xfId="0" applyFont="1" applyFill="1"/>
    <xf numFmtId="0" fontId="25" fillId="4" borderId="0" xfId="0" applyFont="1" applyFill="1" applyAlignment="1">
      <alignment horizontal="center"/>
    </xf>
    <xf numFmtId="164" fontId="13" fillId="2" borderId="0" xfId="0" applyNumberFormat="1" applyFont="1" applyFill="1" applyAlignment="1">
      <alignment horizontal="center"/>
    </xf>
    <xf numFmtId="0" fontId="13" fillId="4" borderId="0" xfId="0" applyFont="1" applyFill="1"/>
    <xf numFmtId="0" fontId="13" fillId="4" borderId="0" xfId="0" applyFont="1" applyFill="1" applyAlignment="1">
      <alignment horizontal="center"/>
    </xf>
    <xf numFmtId="164" fontId="13" fillId="4" borderId="0" xfId="0" applyNumberFormat="1" applyFont="1" applyFill="1" applyAlignment="1">
      <alignment horizontal="center"/>
    </xf>
    <xf numFmtId="0" fontId="1" fillId="2" borderId="6" xfId="0" applyFont="1" applyFill="1" applyBorder="1" applyAlignment="1">
      <alignment horizontal="center"/>
    </xf>
    <xf numFmtId="0" fontId="1" fillId="2" borderId="6" xfId="0" applyFont="1" applyFill="1" applyBorder="1"/>
    <xf numFmtId="0" fontId="13" fillId="2" borderId="6" xfId="0"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xf numFmtId="0" fontId="13" fillId="2" borderId="7" xfId="0" applyFont="1" applyFill="1" applyBorder="1" applyAlignment="1">
      <alignment horizontal="center"/>
    </xf>
    <xf numFmtId="0" fontId="1" fillId="4" borderId="7" xfId="0" applyFont="1" applyFill="1" applyBorder="1" applyAlignment="1">
      <alignment horizontal="center"/>
    </xf>
    <xf numFmtId="0" fontId="1" fillId="4" borderId="7" xfId="0" applyFont="1" applyFill="1" applyBorder="1"/>
    <xf numFmtId="0" fontId="13" fillId="4" borderId="7" xfId="0" applyFont="1" applyFill="1" applyBorder="1" applyAlignment="1">
      <alignment horizontal="center"/>
    </xf>
    <xf numFmtId="0" fontId="1" fillId="4" borderId="0" xfId="0" applyFont="1" applyFill="1" applyAlignment="1">
      <alignment wrapText="1"/>
    </xf>
    <xf numFmtId="0" fontId="1" fillId="2" borderId="7" xfId="0" applyFont="1" applyFill="1" applyBorder="1" applyAlignment="1">
      <alignment wrapText="1"/>
    </xf>
    <xf numFmtId="0" fontId="1" fillId="4" borderId="7" xfId="0" applyFont="1" applyFill="1" applyBorder="1" applyAlignment="1">
      <alignment wrapText="1"/>
    </xf>
    <xf numFmtId="0" fontId="1" fillId="2" borderId="6" xfId="0" applyFont="1" applyFill="1" applyBorder="1" applyAlignment="1">
      <alignment wrapText="1"/>
    </xf>
    <xf numFmtId="0" fontId="34" fillId="6" borderId="0" xfId="0" applyFont="1" applyFill="1" applyAlignment="1">
      <alignment horizontal="center"/>
    </xf>
    <xf numFmtId="164" fontId="23" fillId="6" borderId="0" xfId="0" applyNumberFormat="1" applyFont="1" applyFill="1" applyAlignment="1">
      <alignment horizontal="center"/>
    </xf>
    <xf numFmtId="0" fontId="33" fillId="8" borderId="0" xfId="0" applyFont="1" applyFill="1" applyAlignment="1">
      <alignment horizontal="center"/>
    </xf>
    <xf numFmtId="0" fontId="35" fillId="2" borderId="0" xfId="0" applyFont="1" applyFill="1" applyAlignment="1">
      <alignment horizontal="center"/>
    </xf>
  </cellXfs>
  <cellStyles count="2">
    <cellStyle name="Hyperlink" xfId="1" builtinId="8"/>
    <cellStyle name="Normal" xfId="0" builtinId="0"/>
  </cellStyles>
  <dxfs count="12">
    <dxf>
      <font>
        <color rgb="FFC00000"/>
      </font>
      <fill>
        <patternFill patternType="solid">
          <fgColor indexed="64"/>
          <bgColor rgb="FFFCE4EC"/>
        </patternFill>
      </fill>
    </dxf>
    <dxf>
      <font>
        <color rgb="FF375623"/>
      </font>
      <fill>
        <patternFill patternType="solid">
          <fgColor indexed="64"/>
          <bgColor rgb="FFE2EFDA"/>
        </patternFill>
      </fill>
    </dxf>
    <dxf>
      <font>
        <color rgb="FFC00000"/>
      </font>
      <fill>
        <patternFill patternType="solid">
          <fgColor indexed="64"/>
          <bgColor rgb="FFFCE4EC"/>
        </patternFill>
      </fill>
    </dxf>
    <dxf>
      <font>
        <color rgb="FF7F6000"/>
      </font>
      <fill>
        <patternFill patternType="solid">
          <fgColor indexed="64"/>
          <bgColor rgb="FFFFF2CC"/>
        </patternFill>
      </fill>
    </dxf>
    <dxf>
      <font>
        <color rgb="FF375623"/>
      </font>
      <fill>
        <patternFill patternType="solid">
          <fgColor indexed="64"/>
          <bgColor rgb="FFE2EFDA"/>
        </patternFill>
      </fill>
    </dxf>
    <dxf>
      <font>
        <color rgb="FF808080"/>
      </font>
    </dxf>
    <dxf>
      <font>
        <color rgb="FFBF8F00"/>
      </font>
    </dxf>
    <dxf>
      <font>
        <b/>
        <i val="0"/>
        <color rgb="FFC00000"/>
      </font>
    </dxf>
    <dxf>
      <font>
        <color rgb="FF808080"/>
      </font>
      <fill>
        <patternFill patternType="solid">
          <fgColor indexed="64"/>
          <bgColor rgb="FFF2F2F2"/>
        </patternFill>
      </fill>
    </dxf>
    <dxf>
      <font>
        <color rgb="FFC00000"/>
      </font>
      <fill>
        <patternFill patternType="solid">
          <fgColor indexed="64"/>
          <bgColor rgb="FFFCE4EC"/>
        </patternFill>
      </fill>
    </dxf>
    <dxf>
      <font>
        <color rgb="FF7F6000"/>
      </font>
      <fill>
        <patternFill patternType="solid">
          <fgColor indexed="64"/>
          <bgColor rgb="FFFFF2CC"/>
        </patternFill>
      </fill>
    </dxf>
    <dxf>
      <font>
        <color rgb="FF375623"/>
      </font>
      <fill>
        <patternFill patternType="solid">
          <fgColor indexed="64"/>
          <bgColor rgb="FFE2EFDA"/>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1B2A4A"/>
                </a:solidFill>
                <a:latin typeface="Arial"/>
                <a:ea typeface="Arial"/>
                <a:cs typeface="Arial"/>
              </a:defRPr>
            </a:pPr>
            <a:r>
              <a:rPr lang="en-US"/>
              <a:t>Data Room Completion by Folder</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1B2A4A"/>
              </a:solidFill>
              <a:latin typeface="Arial"/>
              <a:ea typeface="Arial"/>
              <a:cs typeface="Arial"/>
            </a:defRPr>
          </a:pPr>
          <a:endParaRPr lang="en-US"/>
        </a:p>
      </c:txPr>
    </c:title>
    <c:autoTitleDeleted val="0"/>
    <c:plotArea>
      <c:layout/>
      <c:barChart>
        <c:barDir val="bar"/>
        <c:grouping val="clustered"/>
        <c:varyColors val="0"/>
        <c:ser>
          <c:idx val="0"/>
          <c:order val="0"/>
          <c:tx>
            <c:strRef>
              <c:f>Dashboard!$C$12</c:f>
              <c:strCache>
                <c:ptCount val="1"/>
                <c:pt idx="0">
                  <c:v>Total Docs</c:v>
                </c:pt>
              </c:strCache>
            </c:strRef>
          </c:tx>
          <c:spPr>
            <a:solidFill>
              <a:schemeClr val="accent1"/>
            </a:solidFill>
            <a:ln>
              <a:noFill/>
            </a:ln>
            <a:effectLst/>
          </c:spPr>
          <c:invertIfNegative val="0"/>
          <c:cat>
            <c:strRef>
              <c:f>Dashboard!$B$13:$B$20</c:f>
              <c:strCache>
                <c:ptCount val="8"/>
                <c:pt idx="0">
                  <c:v>CORPORATE</c:v>
                </c:pt>
                <c:pt idx="1">
                  <c:v>FINANCIALS</c:v>
                </c:pt>
                <c:pt idx="2">
                  <c:v>PRODUCT &amp; TECH</c:v>
                </c:pt>
                <c:pt idx="3">
                  <c:v>COMMERCIAL</c:v>
                </c:pt>
                <c:pt idx="4">
                  <c:v>LEGAL &amp; IP</c:v>
                </c:pt>
                <c:pt idx="5">
                  <c:v>PEOPLE</c:v>
                </c:pt>
                <c:pt idx="6">
                  <c:v>REGULATORY</c:v>
                </c:pt>
                <c:pt idx="7">
                  <c:v>RISK</c:v>
                </c:pt>
              </c:strCache>
            </c:strRef>
          </c:cat>
          <c:val>
            <c:numRef>
              <c:f>Dashboard!$C$13:$C$20</c:f>
              <c:numCache>
                <c:formatCode>General</c:formatCode>
                <c:ptCount val="8"/>
                <c:pt idx="0">
                  <c:v>7</c:v>
                </c:pt>
                <c:pt idx="1">
                  <c:v>6</c:v>
                </c:pt>
                <c:pt idx="2">
                  <c:v>5</c:v>
                </c:pt>
                <c:pt idx="3">
                  <c:v>5</c:v>
                </c:pt>
                <c:pt idx="4">
                  <c:v>5</c:v>
                </c:pt>
                <c:pt idx="5">
                  <c:v>4</c:v>
                </c:pt>
                <c:pt idx="6">
                  <c:v>4</c:v>
                </c:pt>
                <c:pt idx="7">
                  <c:v>4</c:v>
                </c:pt>
              </c:numCache>
            </c:numRef>
          </c:val>
          <c:extLst>
            <c:ext xmlns:c16="http://schemas.microsoft.com/office/drawing/2014/chart" uri="{C3380CC4-5D6E-409C-BE32-E72D297353CC}">
              <c16:uniqueId val="{00000000-D80A-6247-912F-53AFE303DA79}"/>
            </c:ext>
          </c:extLst>
        </c:ser>
        <c:ser>
          <c:idx val="1"/>
          <c:order val="1"/>
          <c:tx>
            <c:strRef>
              <c:f>Dashboard!$D$12</c:f>
              <c:strCache>
                <c:ptCount val="1"/>
                <c:pt idx="0">
                  <c:v>Ready</c:v>
                </c:pt>
              </c:strCache>
            </c:strRef>
          </c:tx>
          <c:spPr>
            <a:solidFill>
              <a:schemeClr val="accent2"/>
            </a:solidFill>
            <a:ln>
              <a:noFill/>
            </a:ln>
            <a:effectLst/>
          </c:spPr>
          <c:invertIfNegative val="0"/>
          <c:cat>
            <c:strRef>
              <c:f>Dashboard!$B$13:$B$20</c:f>
              <c:strCache>
                <c:ptCount val="8"/>
                <c:pt idx="0">
                  <c:v>CORPORATE</c:v>
                </c:pt>
                <c:pt idx="1">
                  <c:v>FINANCIALS</c:v>
                </c:pt>
                <c:pt idx="2">
                  <c:v>PRODUCT &amp; TECH</c:v>
                </c:pt>
                <c:pt idx="3">
                  <c:v>COMMERCIAL</c:v>
                </c:pt>
                <c:pt idx="4">
                  <c:v>LEGAL &amp; IP</c:v>
                </c:pt>
                <c:pt idx="5">
                  <c:v>PEOPLE</c:v>
                </c:pt>
                <c:pt idx="6">
                  <c:v>REGULATORY</c:v>
                </c:pt>
                <c:pt idx="7">
                  <c:v>RISK</c:v>
                </c:pt>
              </c:strCache>
            </c:strRef>
          </c:cat>
          <c:val>
            <c:numRef>
              <c:f>Dashboard!$D$13:$D$20</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D80A-6247-912F-53AFE303DA79}"/>
            </c:ext>
          </c:extLst>
        </c:ser>
        <c:ser>
          <c:idx val="2"/>
          <c:order val="2"/>
          <c:tx>
            <c:strRef>
              <c:f>Dashboard!$E$12</c:f>
              <c:strCache>
                <c:ptCount val="1"/>
                <c:pt idx="0">
                  <c:v>% Complete</c:v>
                </c:pt>
              </c:strCache>
            </c:strRef>
          </c:tx>
          <c:spPr>
            <a:solidFill>
              <a:schemeClr val="accent3"/>
            </a:solidFill>
            <a:ln>
              <a:noFill/>
            </a:ln>
            <a:effectLst/>
          </c:spPr>
          <c:invertIfNegative val="0"/>
          <c:cat>
            <c:strRef>
              <c:f>Dashboard!$B$13:$B$20</c:f>
              <c:strCache>
                <c:ptCount val="8"/>
                <c:pt idx="0">
                  <c:v>CORPORATE</c:v>
                </c:pt>
                <c:pt idx="1">
                  <c:v>FINANCIALS</c:v>
                </c:pt>
                <c:pt idx="2">
                  <c:v>PRODUCT &amp; TECH</c:v>
                </c:pt>
                <c:pt idx="3">
                  <c:v>COMMERCIAL</c:v>
                </c:pt>
                <c:pt idx="4">
                  <c:v>LEGAL &amp; IP</c:v>
                </c:pt>
                <c:pt idx="5">
                  <c:v>PEOPLE</c:v>
                </c:pt>
                <c:pt idx="6">
                  <c:v>REGULATORY</c:v>
                </c:pt>
                <c:pt idx="7">
                  <c:v>RISK</c:v>
                </c:pt>
              </c:strCache>
            </c:strRef>
          </c:cat>
          <c:val>
            <c:numRef>
              <c:f>Dashboard!$E$13:$E$20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D80A-6247-912F-53AFE303DA79}"/>
            </c:ext>
          </c:extLst>
        </c:ser>
        <c:dLbls>
          <c:showLegendKey val="0"/>
          <c:showVal val="0"/>
          <c:showCatName val="0"/>
          <c:showSerName val="0"/>
          <c:showPercent val="0"/>
          <c:showBubbleSize val="0"/>
        </c:dLbls>
        <c:gapWidth val="182"/>
        <c:axId val="663595519"/>
        <c:axId val="663683519"/>
      </c:barChart>
      <c:catAx>
        <c:axId val="6635955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a:ea typeface="Arial"/>
                <a:cs typeface="Arial"/>
              </a:defRPr>
            </a:pPr>
            <a:endParaRPr lang="en-US"/>
          </a:p>
        </c:txPr>
        <c:crossAx val="663683519"/>
        <c:crosses val="autoZero"/>
        <c:auto val="1"/>
        <c:lblAlgn val="ctr"/>
        <c:lblOffset val="100"/>
        <c:noMultiLvlLbl val="0"/>
      </c:catAx>
      <c:valAx>
        <c:axId val="663683519"/>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a:ea typeface="Arial"/>
                <a:cs typeface="Arial"/>
              </a:defRPr>
            </a:pPr>
            <a:endParaRPr lang="en-US"/>
          </a:p>
        </c:txPr>
        <c:crossAx val="663595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21</xdr:row>
      <xdr:rowOff>0</xdr:rowOff>
    </xdr:from>
    <xdr:to>
      <xdr:col>6</xdr:col>
      <xdr:colOff>0</xdr:colOff>
      <xdr:row>38</xdr:row>
      <xdr:rowOff>0</xdr:rowOff>
    </xdr:to>
    <xdr:graphicFrame macro="">
      <xdr:nvGraphicFramePr>
        <xdr:cNvPr id="2" name="Chart 1">
          <a:extLst>
            <a:ext uri="{FF2B5EF4-FFF2-40B4-BE49-F238E27FC236}">
              <a16:creationId xmlns:a16="http://schemas.microsoft.com/office/drawing/2014/main" id="{BB4BD22A-5EB1-C7FD-25A4-0E2187B785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71E1D38-FA40-3B49-BDE9-3A6565F498CB}">
  <we:reference id="wa200009404" version="1.0.0.8" store="en-US" storeType="OMEX"/>
  <we:alternateReferences>
    <we:reference id="wa200009404" version="1.0.0.8" store="" storeType="OMEX"/>
  </we:alternateReferences>
  <we:properties>
    <we:property name="claude.fileId" value="&quot;83219802-f866-4c45-af38-9ccffdb07955&quot;"/>
  </we:properties>
  <we:bindings/>
  <we:snapshot xmlns:r="http://schemas.openxmlformats.org/officeDocument/2006/relationships"/>
</we:webextension>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B9DB2-C7C5-494F-A188-A5D0BB65B817}">
  <dimension ref="A1:C60"/>
  <sheetViews>
    <sheetView showGridLines="0" tabSelected="1" workbookViewId="0">
      <selection activeCell="D18" sqref="D18"/>
    </sheetView>
  </sheetViews>
  <sheetFormatPr baseColWidth="10" defaultRowHeight="16" x14ac:dyDescent="0.2"/>
  <cols>
    <col min="1" max="1" width="5" customWidth="1"/>
    <col min="2" max="2" width="92.83203125" bestFit="1" customWidth="1"/>
    <col min="3" max="3" width="5" customWidth="1"/>
  </cols>
  <sheetData>
    <row r="1" spans="1:3" x14ac:dyDescent="0.2">
      <c r="A1" s="1"/>
      <c r="B1" s="1"/>
      <c r="C1" s="1"/>
    </row>
    <row r="2" spans="1:3" x14ac:dyDescent="0.2">
      <c r="A2" s="1"/>
      <c r="B2" s="3" t="s">
        <v>141</v>
      </c>
      <c r="C2" s="1"/>
    </row>
    <row r="3" spans="1:3" x14ac:dyDescent="0.2">
      <c r="A3" s="1"/>
      <c r="B3" s="1"/>
      <c r="C3" s="1"/>
    </row>
    <row r="4" spans="1:3" ht="25" x14ac:dyDescent="0.25">
      <c r="A4" s="1"/>
      <c r="B4" s="4" t="s">
        <v>142</v>
      </c>
      <c r="C4" s="1"/>
    </row>
    <row r="5" spans="1:3" x14ac:dyDescent="0.2">
      <c r="A5" s="1"/>
      <c r="B5" s="5" t="s">
        <v>143</v>
      </c>
      <c r="C5" s="1"/>
    </row>
    <row r="6" spans="1:3" ht="17" thickBot="1" x14ac:dyDescent="0.25">
      <c r="A6" s="1"/>
      <c r="B6" s="12"/>
      <c r="C6" s="1"/>
    </row>
    <row r="7" spans="1:3" ht="17" thickTop="1" x14ac:dyDescent="0.2">
      <c r="A7" s="1"/>
      <c r="B7" s="1"/>
      <c r="C7" s="1"/>
    </row>
    <row r="8" spans="1:3" x14ac:dyDescent="0.2">
      <c r="A8" s="1"/>
      <c r="B8" s="6" t="s">
        <v>144</v>
      </c>
      <c r="C8" s="1"/>
    </row>
    <row r="9" spans="1:3" x14ac:dyDescent="0.2">
      <c r="A9" s="1"/>
      <c r="B9" s="7" t="s">
        <v>145</v>
      </c>
      <c r="C9" s="1"/>
    </row>
    <row r="10" spans="1:3" x14ac:dyDescent="0.2">
      <c r="A10" s="1"/>
      <c r="B10" s="13" t="s">
        <v>146</v>
      </c>
      <c r="C10" s="1"/>
    </row>
    <row r="11" spans="1:3" x14ac:dyDescent="0.2">
      <c r="A11" s="1"/>
      <c r="B11" s="15" t="s">
        <v>147</v>
      </c>
      <c r="C11" s="1"/>
    </row>
    <row r="12" spans="1:3" x14ac:dyDescent="0.2">
      <c r="A12" s="1"/>
      <c r="B12" s="13" t="s">
        <v>148</v>
      </c>
      <c r="C12" s="1"/>
    </row>
    <row r="13" spans="1:3" x14ac:dyDescent="0.2">
      <c r="A13" s="1"/>
      <c r="B13" s="15" t="s">
        <v>149</v>
      </c>
      <c r="C13" s="1"/>
    </row>
    <row r="14" spans="1:3" x14ac:dyDescent="0.2">
      <c r="A14" s="1"/>
      <c r="B14" s="13" t="s">
        <v>150</v>
      </c>
      <c r="C14" s="1"/>
    </row>
    <row r="15" spans="1:3" x14ac:dyDescent="0.2">
      <c r="A15" s="1"/>
      <c r="B15" s="14" t="s">
        <v>151</v>
      </c>
      <c r="C15" s="1"/>
    </row>
    <row r="16" spans="1:3" x14ac:dyDescent="0.2">
      <c r="A16" s="1"/>
      <c r="B16" s="1"/>
      <c r="C16" s="1"/>
    </row>
    <row r="17" spans="1:3" x14ac:dyDescent="0.2">
      <c r="A17" s="1"/>
      <c r="B17" s="6" t="s">
        <v>152</v>
      </c>
      <c r="C17" s="1"/>
    </row>
    <row r="18" spans="1:3" ht="50" customHeight="1" x14ac:dyDescent="0.2">
      <c r="A18" s="1"/>
      <c r="B18" s="11" t="s">
        <v>153</v>
      </c>
      <c r="C18" s="1"/>
    </row>
    <row r="19" spans="1:3" x14ac:dyDescent="0.2">
      <c r="A19" s="1"/>
      <c r="B19" s="1"/>
      <c r="C19" s="1"/>
    </row>
    <row r="20" spans="1:3" x14ac:dyDescent="0.2">
      <c r="A20" s="1"/>
      <c r="B20" s="6" t="s">
        <v>154</v>
      </c>
      <c r="C20" s="1"/>
    </row>
    <row r="21" spans="1:3" x14ac:dyDescent="0.2">
      <c r="A21" s="1"/>
      <c r="B21" s="9" t="s">
        <v>155</v>
      </c>
      <c r="C21" s="1"/>
    </row>
    <row r="22" spans="1:3" x14ac:dyDescent="0.2">
      <c r="A22" s="1"/>
      <c r="B22" s="8" t="s">
        <v>156</v>
      </c>
      <c r="C22" s="1"/>
    </row>
    <row r="23" spans="1:3" x14ac:dyDescent="0.2">
      <c r="A23" s="1"/>
      <c r="B23" s="9" t="s">
        <v>157</v>
      </c>
      <c r="C23" s="1"/>
    </row>
    <row r="24" spans="1:3" x14ac:dyDescent="0.2">
      <c r="A24" s="1"/>
      <c r="B24" s="8" t="s">
        <v>158</v>
      </c>
      <c r="C24" s="1"/>
    </row>
    <row r="25" spans="1:3" x14ac:dyDescent="0.2">
      <c r="A25" s="1"/>
      <c r="B25" s="9" t="s">
        <v>159</v>
      </c>
      <c r="C25" s="1"/>
    </row>
    <row r="26" spans="1:3" x14ac:dyDescent="0.2">
      <c r="A26" s="1"/>
      <c r="B26" s="8" t="s">
        <v>160</v>
      </c>
      <c r="C26" s="1"/>
    </row>
    <row r="27" spans="1:3" x14ac:dyDescent="0.2">
      <c r="A27" s="1"/>
      <c r="B27" s="9" t="s">
        <v>161</v>
      </c>
      <c r="C27" s="1"/>
    </row>
    <row r="28" spans="1:3" x14ac:dyDescent="0.2">
      <c r="A28" s="1"/>
      <c r="B28" s="1"/>
      <c r="C28" s="1"/>
    </row>
    <row r="29" spans="1:3" x14ac:dyDescent="0.2">
      <c r="A29" s="1"/>
      <c r="B29" s="6" t="s">
        <v>162</v>
      </c>
      <c r="C29" s="1"/>
    </row>
    <row r="30" spans="1:3" x14ac:dyDescent="0.2">
      <c r="A30" s="1"/>
      <c r="B30" s="8" t="s">
        <v>163</v>
      </c>
      <c r="C30" s="1"/>
    </row>
    <row r="31" spans="1:3" x14ac:dyDescent="0.2">
      <c r="A31" s="1"/>
      <c r="B31" s="8" t="s">
        <v>164</v>
      </c>
      <c r="C31" s="1"/>
    </row>
    <row r="32" spans="1:3" x14ac:dyDescent="0.2">
      <c r="A32" s="1"/>
      <c r="B32" s="8" t="s">
        <v>165</v>
      </c>
      <c r="C32" s="1"/>
    </row>
    <row r="33" spans="1:3" x14ac:dyDescent="0.2">
      <c r="A33" s="1"/>
      <c r="B33" s="8" t="s">
        <v>166</v>
      </c>
      <c r="C33" s="1"/>
    </row>
    <row r="34" spans="1:3" x14ac:dyDescent="0.2">
      <c r="A34" s="1"/>
      <c r="B34" s="1"/>
      <c r="C34" s="1"/>
    </row>
    <row r="35" spans="1:3" x14ac:dyDescent="0.2">
      <c r="A35" s="1"/>
      <c r="B35" s="6" t="s">
        <v>167</v>
      </c>
      <c r="C35" s="1"/>
    </row>
    <row r="36" spans="1:3" x14ac:dyDescent="0.2">
      <c r="A36" s="1"/>
      <c r="B36" s="7" t="s">
        <v>168</v>
      </c>
      <c r="C36" s="1"/>
    </row>
    <row r="37" spans="1:3" x14ac:dyDescent="0.2">
      <c r="A37" s="1"/>
      <c r="B37" s="8" t="s">
        <v>169</v>
      </c>
      <c r="C37" s="1"/>
    </row>
    <row r="38" spans="1:3" x14ac:dyDescent="0.2">
      <c r="A38" s="1"/>
      <c r="B38" s="1"/>
      <c r="C38" s="1"/>
    </row>
    <row r="39" spans="1:3" x14ac:dyDescent="0.2">
      <c r="A39" s="1"/>
      <c r="B39" s="6" t="s">
        <v>170</v>
      </c>
      <c r="C39" s="1"/>
    </row>
    <row r="40" spans="1:3" x14ac:dyDescent="0.2">
      <c r="A40" s="1"/>
      <c r="B40" s="11" t="s">
        <v>171</v>
      </c>
      <c r="C40" s="1"/>
    </row>
    <row r="41" spans="1:3" x14ac:dyDescent="0.2">
      <c r="A41" s="1"/>
      <c r="B41" s="11" t="s">
        <v>172</v>
      </c>
      <c r="C41" s="1"/>
    </row>
    <row r="42" spans="1:3" x14ac:dyDescent="0.2">
      <c r="A42" s="1"/>
      <c r="B42" s="11" t="s">
        <v>173</v>
      </c>
      <c r="C42" s="1"/>
    </row>
    <row r="43" spans="1:3" x14ac:dyDescent="0.2">
      <c r="A43" s="1"/>
      <c r="B43" s="11" t="s">
        <v>174</v>
      </c>
      <c r="C43" s="1"/>
    </row>
    <row r="44" spans="1:3" x14ac:dyDescent="0.2">
      <c r="A44" s="1"/>
      <c r="B44" s="1"/>
      <c r="C44" s="1"/>
    </row>
    <row r="45" spans="1:3" x14ac:dyDescent="0.2">
      <c r="A45" s="1"/>
      <c r="B45" s="10" t="s">
        <v>175</v>
      </c>
      <c r="C45" s="1"/>
    </row>
    <row r="46" spans="1:3" ht="40" customHeight="1" x14ac:dyDescent="0.2">
      <c r="A46" s="1"/>
      <c r="B46" s="11" t="s">
        <v>176</v>
      </c>
      <c r="C46" s="1"/>
    </row>
    <row r="47" spans="1:3" x14ac:dyDescent="0.2">
      <c r="A47" s="1"/>
      <c r="B47" s="1"/>
      <c r="C47" s="1"/>
    </row>
    <row r="48" spans="1:3" x14ac:dyDescent="0.2">
      <c r="A48" s="1"/>
      <c r="B48" s="1"/>
      <c r="C48" s="1"/>
    </row>
    <row r="49" spans="1:3" x14ac:dyDescent="0.2">
      <c r="A49" s="1"/>
      <c r="B49" s="1"/>
      <c r="C49" s="1"/>
    </row>
    <row r="50" spans="1:3" x14ac:dyDescent="0.2">
      <c r="A50" s="1"/>
      <c r="B50" s="1"/>
      <c r="C50" s="1"/>
    </row>
    <row r="51" spans="1:3" x14ac:dyDescent="0.2">
      <c r="A51" s="1"/>
      <c r="B51" s="1"/>
      <c r="C51" s="1"/>
    </row>
    <row r="52" spans="1:3" x14ac:dyDescent="0.2">
      <c r="A52" s="1"/>
      <c r="B52" s="1"/>
      <c r="C52" s="1"/>
    </row>
    <row r="53" spans="1:3" x14ac:dyDescent="0.2">
      <c r="A53" s="1"/>
      <c r="B53" s="1"/>
      <c r="C53" s="1"/>
    </row>
    <row r="54" spans="1:3" x14ac:dyDescent="0.2">
      <c r="A54" s="1"/>
      <c r="B54" s="1"/>
      <c r="C54" s="1"/>
    </row>
    <row r="55" spans="1:3" x14ac:dyDescent="0.2">
      <c r="A55" s="1"/>
      <c r="B55" s="1"/>
      <c r="C55" s="1"/>
    </row>
    <row r="56" spans="1:3" x14ac:dyDescent="0.2">
      <c r="A56" s="1"/>
      <c r="B56" s="1"/>
      <c r="C56" s="1"/>
    </row>
    <row r="57" spans="1:3" x14ac:dyDescent="0.2">
      <c r="A57" s="1"/>
      <c r="B57" s="1"/>
      <c r="C57" s="1"/>
    </row>
    <row r="58" spans="1:3" x14ac:dyDescent="0.2">
      <c r="A58" s="1"/>
      <c r="B58" s="1"/>
      <c r="C58" s="1"/>
    </row>
    <row r="59" spans="1:3" x14ac:dyDescent="0.2">
      <c r="A59" s="1"/>
      <c r="B59" s="1"/>
      <c r="C59" s="1"/>
    </row>
    <row r="60" spans="1:3" x14ac:dyDescent="0.2">
      <c r="A60" s="1"/>
      <c r="B60" s="1"/>
      <c r="C60" s="1"/>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DCD60-89C5-9D44-B41C-5411CF88D7A4}">
  <dimension ref="A1:C55"/>
  <sheetViews>
    <sheetView showGridLines="0" workbookViewId="0"/>
  </sheetViews>
  <sheetFormatPr baseColWidth="10" defaultRowHeight="16" x14ac:dyDescent="0.2"/>
  <cols>
    <col min="1" max="1" width="5" customWidth="1"/>
    <col min="2" max="2" width="70.83203125" bestFit="1" customWidth="1"/>
    <col min="3" max="3" width="5" customWidth="1"/>
  </cols>
  <sheetData>
    <row r="1" spans="1:3" ht="20" x14ac:dyDescent="0.2">
      <c r="A1" s="1"/>
      <c r="B1" s="16" t="s">
        <v>177</v>
      </c>
      <c r="C1" s="1"/>
    </row>
    <row r="2" spans="1:3" x14ac:dyDescent="0.2">
      <c r="A2" s="1"/>
      <c r="B2" s="1"/>
      <c r="C2" s="1"/>
    </row>
    <row r="3" spans="1:3" x14ac:dyDescent="0.2">
      <c r="A3" s="1"/>
      <c r="B3" s="6" t="s">
        <v>178</v>
      </c>
      <c r="C3" s="1"/>
    </row>
    <row r="4" spans="1:3" x14ac:dyDescent="0.2">
      <c r="A4" s="1"/>
      <c r="B4" s="8" t="s">
        <v>179</v>
      </c>
      <c r="C4" s="1"/>
    </row>
    <row r="5" spans="1:3" x14ac:dyDescent="0.2">
      <c r="A5" s="1"/>
      <c r="B5" s="8" t="s">
        <v>180</v>
      </c>
      <c r="C5" s="1"/>
    </row>
    <row r="6" spans="1:3" x14ac:dyDescent="0.2">
      <c r="A6" s="1"/>
      <c r="B6" s="8" t="s">
        <v>181</v>
      </c>
      <c r="C6" s="1"/>
    </row>
    <row r="7" spans="1:3" x14ac:dyDescent="0.2">
      <c r="A7" s="1"/>
      <c r="B7" s="8" t="s">
        <v>182</v>
      </c>
      <c r="C7" s="1"/>
    </row>
    <row r="8" spans="1:3" x14ac:dyDescent="0.2">
      <c r="A8" s="1"/>
      <c r="B8" s="8" t="s">
        <v>183</v>
      </c>
      <c r="C8" s="1"/>
    </row>
    <row r="9" spans="1:3" x14ac:dyDescent="0.2">
      <c r="A9" s="1"/>
      <c r="B9" s="1"/>
      <c r="C9" s="1"/>
    </row>
    <row r="10" spans="1:3" x14ac:dyDescent="0.2">
      <c r="A10" s="1"/>
      <c r="B10" s="6" t="s">
        <v>184</v>
      </c>
      <c r="C10" s="1"/>
    </row>
    <row r="11" spans="1:3" x14ac:dyDescent="0.2">
      <c r="A11" s="1"/>
      <c r="B11" s="17" t="s">
        <v>185</v>
      </c>
      <c r="C11" s="1"/>
    </row>
    <row r="12" spans="1:3" x14ac:dyDescent="0.2">
      <c r="A12" s="1"/>
      <c r="B12" s="18" t="s">
        <v>186</v>
      </c>
      <c r="C12" s="1"/>
    </row>
    <row r="13" spans="1:3" x14ac:dyDescent="0.2">
      <c r="A13" s="1"/>
      <c r="B13" s="19" t="s">
        <v>187</v>
      </c>
      <c r="C13" s="1"/>
    </row>
    <row r="14" spans="1:3" x14ac:dyDescent="0.2">
      <c r="A14" s="1"/>
      <c r="B14" s="20" t="s">
        <v>188</v>
      </c>
      <c r="C14" s="1"/>
    </row>
    <row r="15" spans="1:3" x14ac:dyDescent="0.2">
      <c r="A15" s="1"/>
      <c r="B15" s="22" t="s">
        <v>189</v>
      </c>
      <c r="C15" s="1"/>
    </row>
    <row r="16" spans="1:3" x14ac:dyDescent="0.2">
      <c r="A16" s="1"/>
      <c r="B16" s="1"/>
      <c r="C16" s="1"/>
    </row>
    <row r="17" spans="1:3" x14ac:dyDescent="0.2">
      <c r="A17" s="1"/>
      <c r="B17" s="6" t="s">
        <v>190</v>
      </c>
      <c r="C17" s="1"/>
    </row>
    <row r="18" spans="1:3" x14ac:dyDescent="0.2">
      <c r="A18" s="1"/>
      <c r="B18" s="8" t="s">
        <v>191</v>
      </c>
      <c r="C18" s="1"/>
    </row>
    <row r="19" spans="1:3" x14ac:dyDescent="0.2">
      <c r="A19" s="1"/>
      <c r="B19" s="8" t="s">
        <v>192</v>
      </c>
      <c r="C19" s="1"/>
    </row>
    <row r="20" spans="1:3" x14ac:dyDescent="0.2">
      <c r="A20" s="1"/>
      <c r="B20" s="8" t="s">
        <v>193</v>
      </c>
      <c r="C20" s="1"/>
    </row>
    <row r="21" spans="1:3" x14ac:dyDescent="0.2">
      <c r="A21" s="1"/>
      <c r="B21" s="8" t="s">
        <v>194</v>
      </c>
      <c r="C21" s="1"/>
    </row>
    <row r="22" spans="1:3" x14ac:dyDescent="0.2">
      <c r="A22" s="1"/>
      <c r="B22" s="1"/>
      <c r="C22" s="1"/>
    </row>
    <row r="23" spans="1:3" x14ac:dyDescent="0.2">
      <c r="A23" s="1"/>
      <c r="B23" s="6" t="s">
        <v>195</v>
      </c>
      <c r="C23" s="1"/>
    </row>
    <row r="24" spans="1:3" x14ac:dyDescent="0.2">
      <c r="A24" s="1"/>
      <c r="B24" s="8" t="s">
        <v>196</v>
      </c>
      <c r="C24" s="1"/>
    </row>
    <row r="25" spans="1:3" x14ac:dyDescent="0.2">
      <c r="A25" s="1"/>
      <c r="B25" s="8" t="s">
        <v>197</v>
      </c>
      <c r="C25" s="1"/>
    </row>
    <row r="26" spans="1:3" x14ac:dyDescent="0.2">
      <c r="A26" s="1"/>
      <c r="B26" s="8" t="s">
        <v>198</v>
      </c>
      <c r="C26" s="1"/>
    </row>
    <row r="27" spans="1:3" x14ac:dyDescent="0.2">
      <c r="A27" s="1"/>
      <c r="B27" s="8" t="s">
        <v>199</v>
      </c>
      <c r="C27" s="1"/>
    </row>
    <row r="28" spans="1:3" x14ac:dyDescent="0.2">
      <c r="A28" s="1"/>
      <c r="B28" s="1"/>
      <c r="C28" s="1"/>
    </row>
    <row r="29" spans="1:3" x14ac:dyDescent="0.2">
      <c r="A29" s="1"/>
      <c r="B29" s="6" t="s">
        <v>200</v>
      </c>
      <c r="C29" s="1"/>
    </row>
    <row r="30" spans="1:3" x14ac:dyDescent="0.2">
      <c r="A30" s="1"/>
      <c r="B30" s="8" t="s">
        <v>201</v>
      </c>
      <c r="C30" s="1"/>
    </row>
    <row r="31" spans="1:3" x14ac:dyDescent="0.2">
      <c r="A31" s="1"/>
      <c r="B31" s="23" t="s">
        <v>202</v>
      </c>
      <c r="C31" s="1"/>
    </row>
    <row r="32" spans="1:3" x14ac:dyDescent="0.2">
      <c r="A32" s="1"/>
      <c r="B32" s="24" t="s">
        <v>203</v>
      </c>
      <c r="C32" s="1"/>
    </row>
    <row r="33" spans="1:3" x14ac:dyDescent="0.2">
      <c r="A33" s="1"/>
      <c r="B33" s="25" t="s">
        <v>204</v>
      </c>
      <c r="C33" s="1"/>
    </row>
    <row r="34" spans="1:3" x14ac:dyDescent="0.2">
      <c r="A34" s="1"/>
      <c r="B34" s="26" t="s">
        <v>205</v>
      </c>
      <c r="C34" s="1"/>
    </row>
    <row r="35" spans="1:3" x14ac:dyDescent="0.2">
      <c r="A35" s="1"/>
      <c r="B35" s="1"/>
      <c r="C35" s="1"/>
    </row>
    <row r="36" spans="1:3" x14ac:dyDescent="0.2">
      <c r="A36" s="1"/>
      <c r="B36" s="6" t="s">
        <v>206</v>
      </c>
      <c r="C36" s="1"/>
    </row>
    <row r="37" spans="1:3" x14ac:dyDescent="0.2">
      <c r="A37" s="1"/>
      <c r="B37" s="8" t="s">
        <v>207</v>
      </c>
      <c r="C37" s="1"/>
    </row>
    <row r="38" spans="1:3" x14ac:dyDescent="0.2">
      <c r="A38" s="1"/>
      <c r="B38" s="8" t="s">
        <v>208</v>
      </c>
      <c r="C38" s="1"/>
    </row>
    <row r="39" spans="1:3" x14ac:dyDescent="0.2">
      <c r="A39" s="1"/>
      <c r="B39" s="8" t="s">
        <v>209</v>
      </c>
      <c r="C39" s="1"/>
    </row>
    <row r="40" spans="1:3" x14ac:dyDescent="0.2">
      <c r="A40" s="1"/>
      <c r="B40" s="8" t="s">
        <v>210</v>
      </c>
      <c r="C40" s="1"/>
    </row>
    <row r="41" spans="1:3" x14ac:dyDescent="0.2">
      <c r="A41" s="1"/>
      <c r="B41" s="1"/>
      <c r="C41" s="1"/>
    </row>
    <row r="42" spans="1:3" x14ac:dyDescent="0.2">
      <c r="A42" s="1"/>
      <c r="B42" s="6" t="s">
        <v>211</v>
      </c>
      <c r="C42" s="1"/>
    </row>
    <row r="43" spans="1:3" x14ac:dyDescent="0.2">
      <c r="A43" s="1"/>
      <c r="B43" s="9" t="s">
        <v>212</v>
      </c>
      <c r="C43" s="1"/>
    </row>
    <row r="44" spans="1:3" x14ac:dyDescent="0.2">
      <c r="A44" s="1"/>
      <c r="B44" s="8" t="s">
        <v>213</v>
      </c>
      <c r="C44" s="1"/>
    </row>
    <row r="45" spans="1:3" x14ac:dyDescent="0.2">
      <c r="A45" s="1"/>
      <c r="B45" s="9" t="s">
        <v>214</v>
      </c>
      <c r="C45" s="1"/>
    </row>
    <row r="46" spans="1:3" x14ac:dyDescent="0.2">
      <c r="A46" s="1"/>
      <c r="B46" s="2" t="s">
        <v>215</v>
      </c>
      <c r="C46" s="1"/>
    </row>
    <row r="47" spans="1:3" x14ac:dyDescent="0.2">
      <c r="A47" s="1"/>
      <c r="B47" s="1"/>
      <c r="C47" s="1"/>
    </row>
    <row r="48" spans="1:3" x14ac:dyDescent="0.2">
      <c r="A48" s="1"/>
      <c r="B48" s="1"/>
      <c r="C48" s="1"/>
    </row>
    <row r="49" spans="1:3" x14ac:dyDescent="0.2">
      <c r="A49" s="1"/>
      <c r="B49" s="1"/>
      <c r="C49" s="1"/>
    </row>
    <row r="50" spans="1:3" x14ac:dyDescent="0.2">
      <c r="A50" s="1"/>
      <c r="B50" s="1"/>
      <c r="C50" s="1"/>
    </row>
    <row r="51" spans="1:3" x14ac:dyDescent="0.2">
      <c r="A51" s="1"/>
      <c r="B51" s="1"/>
      <c r="C51" s="1"/>
    </row>
    <row r="52" spans="1:3" x14ac:dyDescent="0.2">
      <c r="A52" s="1"/>
      <c r="B52" s="1"/>
      <c r="C52" s="1"/>
    </row>
    <row r="53" spans="1:3" x14ac:dyDescent="0.2">
      <c r="A53" s="1"/>
      <c r="B53" s="1"/>
      <c r="C53" s="1"/>
    </row>
    <row r="54" spans="1:3" x14ac:dyDescent="0.2">
      <c r="A54" s="1"/>
      <c r="B54" s="1"/>
      <c r="C54" s="1"/>
    </row>
    <row r="55" spans="1:3" x14ac:dyDescent="0.2">
      <c r="A55" s="1"/>
      <c r="B55" s="1"/>
      <c r="C55" s="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AA311-C941-0D43-B6B0-D136125A8C4C}">
  <dimension ref="A1:E25"/>
  <sheetViews>
    <sheetView showGridLines="0" workbookViewId="0">
      <selection activeCell="D21" sqref="D21"/>
    </sheetView>
  </sheetViews>
  <sheetFormatPr baseColWidth="10" defaultRowHeight="16" x14ac:dyDescent="0.2"/>
  <cols>
    <col min="1" max="1" width="5" customWidth="1"/>
    <col min="2" max="2" width="15.1640625" customWidth="1"/>
    <col min="3" max="3" width="20" customWidth="1"/>
    <col min="4" max="4" width="67.33203125" bestFit="1" customWidth="1"/>
    <col min="5" max="5" width="5" customWidth="1"/>
  </cols>
  <sheetData>
    <row r="1" spans="1:5" ht="20" x14ac:dyDescent="0.2">
      <c r="A1" s="1"/>
      <c r="B1" s="16" t="s">
        <v>216</v>
      </c>
      <c r="C1" s="1"/>
      <c r="D1" s="1"/>
      <c r="E1" s="1"/>
    </row>
    <row r="2" spans="1:5" x14ac:dyDescent="0.2">
      <c r="A2" s="1"/>
      <c r="B2" s="1"/>
      <c r="C2" s="1"/>
      <c r="D2" s="1"/>
      <c r="E2" s="1"/>
    </row>
    <row r="3" spans="1:5" x14ac:dyDescent="0.2">
      <c r="A3" s="1"/>
      <c r="B3" s="32" t="s">
        <v>217</v>
      </c>
      <c r="C3" s="32" t="s">
        <v>218</v>
      </c>
      <c r="D3" s="32" t="s">
        <v>219</v>
      </c>
      <c r="E3" s="1"/>
    </row>
    <row r="4" spans="1:5" x14ac:dyDescent="0.2">
      <c r="A4" s="1"/>
      <c r="B4" s="33" t="s">
        <v>220</v>
      </c>
      <c r="C4" s="34"/>
      <c r="D4" s="34"/>
      <c r="E4" s="1"/>
    </row>
    <row r="5" spans="1:5" x14ac:dyDescent="0.2">
      <c r="A5" s="1"/>
      <c r="B5" s="28">
        <v>1</v>
      </c>
      <c r="C5" s="30" t="s">
        <v>221</v>
      </c>
      <c r="D5" s="9" t="s">
        <v>222</v>
      </c>
      <c r="E5" s="1"/>
    </row>
    <row r="6" spans="1:5" x14ac:dyDescent="0.2">
      <c r="A6" s="1"/>
      <c r="B6" s="29">
        <v>2</v>
      </c>
      <c r="C6" s="31" t="s">
        <v>223</v>
      </c>
      <c r="D6" s="8" t="s">
        <v>224</v>
      </c>
      <c r="E6" s="1"/>
    </row>
    <row r="7" spans="1:5" x14ac:dyDescent="0.2">
      <c r="A7" s="1"/>
      <c r="B7" s="28">
        <v>3</v>
      </c>
      <c r="C7" s="30" t="s">
        <v>225</v>
      </c>
      <c r="D7" s="9" t="s">
        <v>226</v>
      </c>
      <c r="E7" s="1"/>
    </row>
    <row r="8" spans="1:5" x14ac:dyDescent="0.2">
      <c r="A8" s="1"/>
      <c r="B8" s="1"/>
      <c r="C8" s="1"/>
      <c r="D8" s="1"/>
      <c r="E8" s="1"/>
    </row>
    <row r="9" spans="1:5" x14ac:dyDescent="0.2">
      <c r="A9" s="1"/>
      <c r="B9" s="35" t="s">
        <v>227</v>
      </c>
      <c r="C9" s="36"/>
      <c r="D9" s="36"/>
      <c r="E9" s="1"/>
    </row>
    <row r="10" spans="1:5" x14ac:dyDescent="0.2">
      <c r="A10" s="1"/>
      <c r="B10" s="28">
        <v>4</v>
      </c>
      <c r="C10" s="30" t="s">
        <v>228</v>
      </c>
      <c r="D10" s="9" t="s">
        <v>229</v>
      </c>
      <c r="E10" s="1"/>
    </row>
    <row r="11" spans="1:5" x14ac:dyDescent="0.2">
      <c r="A11" s="1"/>
      <c r="B11" s="29">
        <v>5</v>
      </c>
      <c r="C11" s="31" t="s">
        <v>230</v>
      </c>
      <c r="D11" s="8" t="s">
        <v>231</v>
      </c>
      <c r="E11" s="1"/>
    </row>
    <row r="12" spans="1:5" x14ac:dyDescent="0.2">
      <c r="A12" s="1"/>
      <c r="B12" s="1"/>
      <c r="C12" s="1"/>
      <c r="D12" s="1"/>
      <c r="E12" s="1"/>
    </row>
    <row r="13" spans="1:5" x14ac:dyDescent="0.2">
      <c r="A13" s="1"/>
      <c r="B13" s="35" t="s">
        <v>232</v>
      </c>
      <c r="C13" s="36"/>
      <c r="D13" s="36"/>
      <c r="E13" s="1"/>
    </row>
    <row r="14" spans="1:5" x14ac:dyDescent="0.2">
      <c r="A14" s="1"/>
      <c r="B14" s="28">
        <v>6</v>
      </c>
      <c r="C14" s="30" t="s">
        <v>233</v>
      </c>
      <c r="D14" s="9" t="s">
        <v>234</v>
      </c>
      <c r="E14" s="1"/>
    </row>
    <row r="15" spans="1:5" x14ac:dyDescent="0.2">
      <c r="A15" s="1"/>
      <c r="B15" s="29">
        <v>7</v>
      </c>
      <c r="C15" s="31" t="s">
        <v>235</v>
      </c>
      <c r="D15" s="8" t="s">
        <v>236</v>
      </c>
      <c r="E15" s="1"/>
    </row>
    <row r="16" spans="1:5" x14ac:dyDescent="0.2">
      <c r="A16" s="1"/>
      <c r="B16" s="1"/>
      <c r="C16" s="1"/>
      <c r="D16" s="1"/>
      <c r="E16" s="1"/>
    </row>
    <row r="17" spans="1:5" x14ac:dyDescent="0.2">
      <c r="A17" s="1"/>
      <c r="B17" s="1"/>
      <c r="C17" s="1"/>
      <c r="D17" s="1"/>
      <c r="E17" s="1"/>
    </row>
    <row r="18" spans="1:5" x14ac:dyDescent="0.2">
      <c r="A18" s="1"/>
      <c r="B18" s="1"/>
      <c r="C18" s="1"/>
      <c r="D18" s="1"/>
      <c r="E18" s="1"/>
    </row>
    <row r="19" spans="1:5" x14ac:dyDescent="0.2">
      <c r="A19" s="1"/>
      <c r="B19" s="1"/>
      <c r="C19" s="1"/>
      <c r="D19" s="1"/>
      <c r="E19" s="1"/>
    </row>
    <row r="20" spans="1:5" x14ac:dyDescent="0.2">
      <c r="A20" s="1"/>
      <c r="B20" s="1"/>
      <c r="C20" s="1"/>
      <c r="D20" s="1"/>
      <c r="E20" s="1"/>
    </row>
    <row r="21" spans="1:5" x14ac:dyDescent="0.2">
      <c r="A21" s="1"/>
      <c r="B21" s="1"/>
      <c r="C21" s="1"/>
      <c r="D21" s="1"/>
      <c r="E21" s="1"/>
    </row>
    <row r="22" spans="1:5" x14ac:dyDescent="0.2">
      <c r="A22" s="1"/>
      <c r="B22" s="1"/>
      <c r="C22" s="1"/>
      <c r="D22" s="1"/>
      <c r="E22" s="1"/>
    </row>
    <row r="23" spans="1:5" x14ac:dyDescent="0.2">
      <c r="A23" s="1"/>
      <c r="B23" s="1"/>
      <c r="C23" s="1"/>
      <c r="D23" s="1"/>
      <c r="E23" s="1"/>
    </row>
    <row r="24" spans="1:5" x14ac:dyDescent="0.2">
      <c r="A24" s="1"/>
      <c r="B24" s="1"/>
      <c r="C24" s="1"/>
      <c r="D24" s="1"/>
      <c r="E24" s="1"/>
    </row>
    <row r="25" spans="1:5" x14ac:dyDescent="0.2">
      <c r="A25" s="1"/>
      <c r="B25" s="1"/>
      <c r="C25" s="1"/>
      <c r="D25" s="1"/>
      <c r="E25" s="1"/>
    </row>
  </sheetData>
  <hyperlinks>
    <hyperlink ref="C5" location="Cover!A1" tooltip="Go to Cover" display="Cover" xr:uid="{827BCFBA-2679-D547-8E13-40E1789A178D}"/>
    <hyperlink ref="C6" location="Instructions!A1" tooltip="Go to Instructions" display="Instructions" xr:uid="{5879583B-1AB7-BE4C-A0D7-F15EAF047985}"/>
    <hyperlink ref="C7" location="'Tab Index'!A1" tooltip="Go to Tab Index" display="Tab Index" xr:uid="{5415DDDE-CC7C-A649-BCC9-50D550C68E50}"/>
    <hyperlink ref="C10" location="'Data Room Index'!A1" tooltip="Go to Data Room Index" display="Data Room Index" xr:uid="{8612971C-FA41-B840-80AB-3DFAE4C8C718}"/>
    <hyperlink ref="C11" location="'FAQ Prep'!A1" tooltip="Go to FAQ Prep" display="FAQ Prep" xr:uid="{CDCB8B2E-D4E3-8242-996C-7E950AE44FBC}"/>
    <hyperlink ref="C14" location="Dashboard!A1" tooltip="Go to Dashboard" display="Dashboard" xr:uid="{D9BD0378-A7CA-174C-A095-053BDB5C63C3}"/>
    <hyperlink ref="C15" location="'Error Checks'!A1" tooltip="Go to Error Checks" display="Error Checks" xr:uid="{5C1768A2-A0E1-B44E-A0D6-D7AF8F52C1B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3"/>
  <sheetViews>
    <sheetView workbookViewId="0">
      <pane ySplit="3" topLeftCell="A4" activePane="bottomLeft" state="frozen"/>
      <selection pane="bottomLeft" activeCell="B17" sqref="B17"/>
    </sheetView>
  </sheetViews>
  <sheetFormatPr baseColWidth="10" defaultRowHeight="16" x14ac:dyDescent="0.2"/>
  <cols>
    <col min="1" max="1" width="15.6640625" bestFit="1" customWidth="1"/>
    <col min="2" max="2" width="28.1640625" bestFit="1" customWidth="1"/>
    <col min="3" max="3" width="52.5" bestFit="1" customWidth="1"/>
    <col min="4" max="4" width="17.33203125" bestFit="1" customWidth="1"/>
    <col min="5" max="5" width="5.83203125" bestFit="1" customWidth="1"/>
    <col min="6" max="6" width="14.5" bestFit="1" customWidth="1"/>
    <col min="7" max="7" width="10.5" bestFit="1" customWidth="1"/>
  </cols>
  <sheetData>
    <row r="1" spans="1:7" ht="57" x14ac:dyDescent="0.2">
      <c r="A1" s="38" t="s">
        <v>237</v>
      </c>
      <c r="B1" s="37"/>
      <c r="C1" s="37"/>
      <c r="D1" s="37"/>
      <c r="E1" s="37"/>
      <c r="F1" s="37"/>
      <c r="G1" s="37"/>
    </row>
    <row r="2" spans="1:7" x14ac:dyDescent="0.2">
      <c r="A2" s="37"/>
      <c r="B2" s="37"/>
      <c r="C2" s="37"/>
      <c r="D2" s="37"/>
      <c r="E2" s="37"/>
      <c r="F2" s="37"/>
      <c r="G2" s="37"/>
    </row>
    <row r="3" spans="1:7" ht="27" thickBot="1" x14ac:dyDescent="0.25">
      <c r="A3" s="39" t="s">
        <v>0</v>
      </c>
      <c r="B3" s="39" t="s">
        <v>1</v>
      </c>
      <c r="C3" s="39" t="s">
        <v>2</v>
      </c>
      <c r="D3" s="39" t="s">
        <v>3</v>
      </c>
      <c r="E3" s="39" t="s">
        <v>4</v>
      </c>
      <c r="F3" s="39" t="s">
        <v>5</v>
      </c>
      <c r="G3" s="39" t="s">
        <v>6</v>
      </c>
    </row>
    <row r="4" spans="1:7" x14ac:dyDescent="0.2">
      <c r="A4" s="57" t="s">
        <v>7</v>
      </c>
      <c r="B4" s="58" t="s">
        <v>8</v>
      </c>
      <c r="C4" s="115" t="s">
        <v>9</v>
      </c>
      <c r="D4" s="102" t="s">
        <v>10</v>
      </c>
      <c r="E4" s="102" t="s">
        <v>10</v>
      </c>
      <c r="F4" s="59" t="s">
        <v>11</v>
      </c>
      <c r="G4" s="59" t="s">
        <v>12</v>
      </c>
    </row>
    <row r="5" spans="1:7" x14ac:dyDescent="0.2">
      <c r="A5" s="54" t="s">
        <v>7</v>
      </c>
      <c r="B5" s="55" t="s">
        <v>13</v>
      </c>
      <c r="C5" s="116" t="s">
        <v>14</v>
      </c>
      <c r="D5" s="103" t="s">
        <v>10</v>
      </c>
      <c r="E5" s="103" t="s">
        <v>10</v>
      </c>
      <c r="F5" s="56" t="s">
        <v>11</v>
      </c>
      <c r="G5" s="56" t="s">
        <v>15</v>
      </c>
    </row>
    <row r="6" spans="1:7" x14ac:dyDescent="0.2">
      <c r="A6" s="53" t="s">
        <v>7</v>
      </c>
      <c r="B6" s="50" t="s">
        <v>16</v>
      </c>
      <c r="C6" s="117" t="s">
        <v>17</v>
      </c>
      <c r="D6" s="104" t="s">
        <v>10</v>
      </c>
      <c r="E6" s="104" t="s">
        <v>10</v>
      </c>
      <c r="F6" s="46" t="s">
        <v>11</v>
      </c>
      <c r="G6" s="46" t="s">
        <v>15</v>
      </c>
    </row>
    <row r="7" spans="1:7" x14ac:dyDescent="0.2">
      <c r="A7" s="52" t="s">
        <v>7</v>
      </c>
      <c r="B7" s="49" t="s">
        <v>18</v>
      </c>
      <c r="C7" s="118" t="s">
        <v>19</v>
      </c>
      <c r="D7" s="105" t="s">
        <v>10</v>
      </c>
      <c r="E7" s="105" t="s">
        <v>10</v>
      </c>
      <c r="F7" s="45" t="s">
        <v>11</v>
      </c>
      <c r="G7" s="45" t="s">
        <v>15</v>
      </c>
    </row>
    <row r="8" spans="1:7" x14ac:dyDescent="0.2">
      <c r="A8" s="53" t="s">
        <v>7</v>
      </c>
      <c r="B8" s="50" t="s">
        <v>20</v>
      </c>
      <c r="C8" s="117" t="s">
        <v>21</v>
      </c>
      <c r="D8" s="104" t="s">
        <v>10</v>
      </c>
      <c r="E8" s="104" t="s">
        <v>10</v>
      </c>
      <c r="F8" s="46" t="s">
        <v>11</v>
      </c>
      <c r="G8" s="46" t="s">
        <v>12</v>
      </c>
    </row>
    <row r="9" spans="1:7" x14ac:dyDescent="0.2">
      <c r="A9" s="52" t="s">
        <v>7</v>
      </c>
      <c r="B9" s="49" t="s">
        <v>22</v>
      </c>
      <c r="C9" s="118" t="s">
        <v>23</v>
      </c>
      <c r="D9" s="105" t="s">
        <v>10</v>
      </c>
      <c r="E9" s="105" t="s">
        <v>10</v>
      </c>
      <c r="F9" s="45" t="s">
        <v>11</v>
      </c>
      <c r="G9" s="45" t="s">
        <v>15</v>
      </c>
    </row>
    <row r="10" spans="1:7" ht="17" thickBot="1" x14ac:dyDescent="0.25">
      <c r="A10" s="53" t="s">
        <v>7</v>
      </c>
      <c r="B10" s="50" t="s">
        <v>24</v>
      </c>
      <c r="C10" s="117" t="s">
        <v>25</v>
      </c>
      <c r="D10" s="104" t="s">
        <v>10</v>
      </c>
      <c r="E10" s="104" t="s">
        <v>10</v>
      </c>
      <c r="F10" s="46" t="s">
        <v>11</v>
      </c>
      <c r="G10" s="46" t="s">
        <v>12</v>
      </c>
    </row>
    <row r="11" spans="1:7" x14ac:dyDescent="0.2">
      <c r="A11" s="63" t="s">
        <v>26</v>
      </c>
      <c r="B11" s="64" t="s">
        <v>27</v>
      </c>
      <c r="C11" s="119" t="s">
        <v>28</v>
      </c>
      <c r="D11" s="106" t="s">
        <v>10</v>
      </c>
      <c r="E11" s="106" t="s">
        <v>10</v>
      </c>
      <c r="F11" s="65" t="s">
        <v>11</v>
      </c>
      <c r="G11" s="65" t="s">
        <v>15</v>
      </c>
    </row>
    <row r="12" spans="1:7" x14ac:dyDescent="0.2">
      <c r="A12" s="62" t="s">
        <v>26</v>
      </c>
      <c r="B12" s="48" t="s">
        <v>29</v>
      </c>
      <c r="C12" s="120" t="s">
        <v>30</v>
      </c>
      <c r="D12" s="107" t="s">
        <v>10</v>
      </c>
      <c r="E12" s="107" t="s">
        <v>10</v>
      </c>
      <c r="F12" s="44" t="s">
        <v>31</v>
      </c>
      <c r="G12" s="44" t="s">
        <v>15</v>
      </c>
    </row>
    <row r="13" spans="1:7" x14ac:dyDescent="0.2">
      <c r="A13" s="60" t="s">
        <v>26</v>
      </c>
      <c r="B13" s="49" t="s">
        <v>32</v>
      </c>
      <c r="C13" s="118" t="s">
        <v>33</v>
      </c>
      <c r="D13" s="105" t="s">
        <v>10</v>
      </c>
      <c r="E13" s="105" t="s">
        <v>10</v>
      </c>
      <c r="F13" s="45" t="s">
        <v>11</v>
      </c>
      <c r="G13" s="45" t="s">
        <v>15</v>
      </c>
    </row>
    <row r="14" spans="1:7" x14ac:dyDescent="0.2">
      <c r="A14" s="61" t="s">
        <v>26</v>
      </c>
      <c r="B14" s="50" t="s">
        <v>34</v>
      </c>
      <c r="C14" s="117" t="s">
        <v>35</v>
      </c>
      <c r="D14" s="104" t="s">
        <v>10</v>
      </c>
      <c r="E14" s="104" t="s">
        <v>10</v>
      </c>
      <c r="F14" s="46" t="s">
        <v>11</v>
      </c>
      <c r="G14" s="46" t="s">
        <v>15</v>
      </c>
    </row>
    <row r="15" spans="1:7" x14ac:dyDescent="0.2">
      <c r="A15" s="60" t="s">
        <v>26</v>
      </c>
      <c r="B15" s="49" t="s">
        <v>36</v>
      </c>
      <c r="C15" s="118" t="s">
        <v>37</v>
      </c>
      <c r="D15" s="105" t="s">
        <v>10</v>
      </c>
      <c r="E15" s="105" t="s">
        <v>10</v>
      </c>
      <c r="F15" s="45" t="s">
        <v>11</v>
      </c>
      <c r="G15" s="45" t="s">
        <v>15</v>
      </c>
    </row>
    <row r="16" spans="1:7" ht="17" thickBot="1" x14ac:dyDescent="0.25">
      <c r="A16" s="61" t="s">
        <v>26</v>
      </c>
      <c r="B16" s="50" t="s">
        <v>38</v>
      </c>
      <c r="C16" s="117" t="s">
        <v>39</v>
      </c>
      <c r="D16" s="104" t="s">
        <v>10</v>
      </c>
      <c r="E16" s="104" t="s">
        <v>10</v>
      </c>
      <c r="F16" s="46" t="s">
        <v>11</v>
      </c>
      <c r="G16" s="46" t="s">
        <v>15</v>
      </c>
    </row>
    <row r="17" spans="1:7" x14ac:dyDescent="0.2">
      <c r="A17" s="69" t="s">
        <v>40</v>
      </c>
      <c r="B17" s="70" t="s">
        <v>41</v>
      </c>
      <c r="C17" s="121" t="s">
        <v>42</v>
      </c>
      <c r="D17" s="108" t="s">
        <v>10</v>
      </c>
      <c r="E17" s="108" t="s">
        <v>10</v>
      </c>
      <c r="F17" s="71" t="s">
        <v>31</v>
      </c>
      <c r="G17" s="71" t="s">
        <v>15</v>
      </c>
    </row>
    <row r="18" spans="1:7" x14ac:dyDescent="0.2">
      <c r="A18" s="68" t="s">
        <v>40</v>
      </c>
      <c r="B18" s="48" t="s">
        <v>43</v>
      </c>
      <c r="C18" s="120" t="s">
        <v>44</v>
      </c>
      <c r="D18" s="107" t="s">
        <v>10</v>
      </c>
      <c r="E18" s="107" t="s">
        <v>10</v>
      </c>
      <c r="F18" s="44" t="s">
        <v>31</v>
      </c>
      <c r="G18" s="44" t="s">
        <v>15</v>
      </c>
    </row>
    <row r="19" spans="1:7" x14ac:dyDescent="0.2">
      <c r="A19" s="66" t="s">
        <v>40</v>
      </c>
      <c r="B19" s="49" t="s">
        <v>45</v>
      </c>
      <c r="C19" s="118" t="s">
        <v>46</v>
      </c>
      <c r="D19" s="105" t="s">
        <v>10</v>
      </c>
      <c r="E19" s="105" t="s">
        <v>10</v>
      </c>
      <c r="F19" s="45" t="s">
        <v>11</v>
      </c>
      <c r="G19" s="45" t="s">
        <v>15</v>
      </c>
    </row>
    <row r="20" spans="1:7" x14ac:dyDescent="0.2">
      <c r="A20" s="67" t="s">
        <v>40</v>
      </c>
      <c r="B20" s="50" t="s">
        <v>47</v>
      </c>
      <c r="C20" s="117" t="s">
        <v>48</v>
      </c>
      <c r="D20" s="104" t="s">
        <v>10</v>
      </c>
      <c r="E20" s="104" t="s">
        <v>10</v>
      </c>
      <c r="F20" s="46" t="s">
        <v>31</v>
      </c>
      <c r="G20" s="46" t="s">
        <v>12</v>
      </c>
    </row>
    <row r="21" spans="1:7" ht="17" thickBot="1" x14ac:dyDescent="0.25">
      <c r="A21" s="66" t="s">
        <v>40</v>
      </c>
      <c r="B21" s="49" t="s">
        <v>49</v>
      </c>
      <c r="C21" s="118" t="s">
        <v>50</v>
      </c>
      <c r="D21" s="105" t="s">
        <v>10</v>
      </c>
      <c r="E21" s="105" t="s">
        <v>10</v>
      </c>
      <c r="F21" s="45" t="s">
        <v>51</v>
      </c>
      <c r="G21" s="45" t="s">
        <v>12</v>
      </c>
    </row>
    <row r="22" spans="1:7" x14ac:dyDescent="0.2">
      <c r="A22" s="75" t="s">
        <v>52</v>
      </c>
      <c r="B22" s="76" t="s">
        <v>53</v>
      </c>
      <c r="C22" s="122" t="s">
        <v>54</v>
      </c>
      <c r="D22" s="109" t="s">
        <v>10</v>
      </c>
      <c r="E22" s="109" t="s">
        <v>10</v>
      </c>
      <c r="F22" s="77" t="s">
        <v>11</v>
      </c>
      <c r="G22" s="77" t="s">
        <v>15</v>
      </c>
    </row>
    <row r="23" spans="1:7" ht="24" x14ac:dyDescent="0.2">
      <c r="A23" s="74" t="s">
        <v>52</v>
      </c>
      <c r="B23" s="55" t="s">
        <v>55</v>
      </c>
      <c r="C23" s="116" t="s">
        <v>56</v>
      </c>
      <c r="D23" s="103" t="s">
        <v>10</v>
      </c>
      <c r="E23" s="103" t="s">
        <v>10</v>
      </c>
      <c r="F23" s="56" t="s">
        <v>31</v>
      </c>
      <c r="G23" s="56" t="s">
        <v>12</v>
      </c>
    </row>
    <row r="24" spans="1:7" x14ac:dyDescent="0.2">
      <c r="A24" s="72" t="s">
        <v>52</v>
      </c>
      <c r="B24" s="50" t="s">
        <v>57</v>
      </c>
      <c r="C24" s="117" t="s">
        <v>58</v>
      </c>
      <c r="D24" s="104" t="s">
        <v>10</v>
      </c>
      <c r="E24" s="104" t="s">
        <v>10</v>
      </c>
      <c r="F24" s="46" t="s">
        <v>11</v>
      </c>
      <c r="G24" s="46" t="s">
        <v>15</v>
      </c>
    </row>
    <row r="25" spans="1:7" x14ac:dyDescent="0.2">
      <c r="A25" s="73" t="s">
        <v>52</v>
      </c>
      <c r="B25" s="49" t="s">
        <v>59</v>
      </c>
      <c r="C25" s="118" t="s">
        <v>60</v>
      </c>
      <c r="D25" s="105" t="s">
        <v>10</v>
      </c>
      <c r="E25" s="105" t="s">
        <v>10</v>
      </c>
      <c r="F25" s="45" t="s">
        <v>11</v>
      </c>
      <c r="G25" s="45" t="s">
        <v>15</v>
      </c>
    </row>
    <row r="26" spans="1:7" ht="17" thickBot="1" x14ac:dyDescent="0.25">
      <c r="A26" s="72" t="s">
        <v>52</v>
      </c>
      <c r="B26" s="50" t="s">
        <v>61</v>
      </c>
      <c r="C26" s="117" t="s">
        <v>62</v>
      </c>
      <c r="D26" s="104" t="s">
        <v>10</v>
      </c>
      <c r="E26" s="104" t="s">
        <v>10</v>
      </c>
      <c r="F26" s="46" t="s">
        <v>11</v>
      </c>
      <c r="G26" s="46" t="s">
        <v>15</v>
      </c>
    </row>
    <row r="27" spans="1:7" x14ac:dyDescent="0.2">
      <c r="A27" s="81" t="s">
        <v>63</v>
      </c>
      <c r="B27" s="82" t="s">
        <v>64</v>
      </c>
      <c r="C27" s="123" t="s">
        <v>65</v>
      </c>
      <c r="D27" s="110" t="s">
        <v>10</v>
      </c>
      <c r="E27" s="110" t="s">
        <v>10</v>
      </c>
      <c r="F27" s="83" t="s">
        <v>31</v>
      </c>
      <c r="G27" s="83" t="s">
        <v>12</v>
      </c>
    </row>
    <row r="28" spans="1:7" x14ac:dyDescent="0.2">
      <c r="A28" s="80" t="s">
        <v>63</v>
      </c>
      <c r="B28" s="48" t="s">
        <v>66</v>
      </c>
      <c r="C28" s="120" t="s">
        <v>67</v>
      </c>
      <c r="D28" s="107" t="s">
        <v>10</v>
      </c>
      <c r="E28" s="107" t="s">
        <v>10</v>
      </c>
      <c r="F28" s="44" t="s">
        <v>11</v>
      </c>
      <c r="G28" s="44" t="s">
        <v>15</v>
      </c>
    </row>
    <row r="29" spans="1:7" x14ac:dyDescent="0.2">
      <c r="A29" s="78" t="s">
        <v>63</v>
      </c>
      <c r="B29" s="49" t="s">
        <v>68</v>
      </c>
      <c r="C29" s="118" t="s">
        <v>69</v>
      </c>
      <c r="D29" s="105" t="s">
        <v>10</v>
      </c>
      <c r="E29" s="105" t="s">
        <v>10</v>
      </c>
      <c r="F29" s="45" t="s">
        <v>31</v>
      </c>
      <c r="G29" s="45" t="s">
        <v>15</v>
      </c>
    </row>
    <row r="30" spans="1:7" x14ac:dyDescent="0.2">
      <c r="A30" s="79" t="s">
        <v>63</v>
      </c>
      <c r="B30" s="50" t="s">
        <v>70</v>
      </c>
      <c r="C30" s="117" t="s">
        <v>71</v>
      </c>
      <c r="D30" s="104" t="s">
        <v>10</v>
      </c>
      <c r="E30" s="104" t="s">
        <v>10</v>
      </c>
      <c r="F30" s="46" t="s">
        <v>11</v>
      </c>
      <c r="G30" s="46" t="s">
        <v>15</v>
      </c>
    </row>
    <row r="31" spans="1:7" ht="17" thickBot="1" x14ac:dyDescent="0.25">
      <c r="A31" s="78" t="s">
        <v>63</v>
      </c>
      <c r="B31" s="49" t="s">
        <v>72</v>
      </c>
      <c r="C31" s="118" t="s">
        <v>73</v>
      </c>
      <c r="D31" s="105" t="s">
        <v>10</v>
      </c>
      <c r="E31" s="105" t="s">
        <v>10</v>
      </c>
      <c r="F31" s="45" t="s">
        <v>31</v>
      </c>
      <c r="G31" s="45" t="s">
        <v>12</v>
      </c>
    </row>
    <row r="32" spans="1:7" x14ac:dyDescent="0.2">
      <c r="A32" s="87" t="s">
        <v>74</v>
      </c>
      <c r="B32" s="88" t="s">
        <v>75</v>
      </c>
      <c r="C32" s="124" t="s">
        <v>76</v>
      </c>
      <c r="D32" s="111" t="s">
        <v>10</v>
      </c>
      <c r="E32" s="111" t="s">
        <v>10</v>
      </c>
      <c r="F32" s="89" t="s">
        <v>11</v>
      </c>
      <c r="G32" s="89" t="s">
        <v>12</v>
      </c>
    </row>
    <row r="33" spans="1:7" x14ac:dyDescent="0.2">
      <c r="A33" s="86" t="s">
        <v>74</v>
      </c>
      <c r="B33" s="55" t="s">
        <v>77</v>
      </c>
      <c r="C33" s="116" t="s">
        <v>78</v>
      </c>
      <c r="D33" s="103" t="s">
        <v>10</v>
      </c>
      <c r="E33" s="103" t="s">
        <v>10</v>
      </c>
      <c r="F33" s="56" t="s">
        <v>31</v>
      </c>
      <c r="G33" s="56" t="s">
        <v>12</v>
      </c>
    </row>
    <row r="34" spans="1:7" x14ac:dyDescent="0.2">
      <c r="A34" s="84" t="s">
        <v>74</v>
      </c>
      <c r="B34" s="50" t="s">
        <v>79</v>
      </c>
      <c r="C34" s="117" t="s">
        <v>80</v>
      </c>
      <c r="D34" s="104" t="s">
        <v>10</v>
      </c>
      <c r="E34" s="104" t="s">
        <v>10</v>
      </c>
      <c r="F34" s="46" t="s">
        <v>11</v>
      </c>
      <c r="G34" s="46" t="s">
        <v>15</v>
      </c>
    </row>
    <row r="35" spans="1:7" ht="17" thickBot="1" x14ac:dyDescent="0.25">
      <c r="A35" s="85" t="s">
        <v>74</v>
      </c>
      <c r="B35" s="49" t="s">
        <v>81</v>
      </c>
      <c r="C35" s="118" t="s">
        <v>82</v>
      </c>
      <c r="D35" s="105" t="s">
        <v>10</v>
      </c>
      <c r="E35" s="105" t="s">
        <v>10</v>
      </c>
      <c r="F35" s="45" t="s">
        <v>51</v>
      </c>
      <c r="G35" s="45" t="s">
        <v>12</v>
      </c>
    </row>
    <row r="36" spans="1:7" x14ac:dyDescent="0.2">
      <c r="A36" s="93" t="s">
        <v>83</v>
      </c>
      <c r="B36" s="94" t="s">
        <v>84</v>
      </c>
      <c r="C36" s="125" t="s">
        <v>85</v>
      </c>
      <c r="D36" s="112" t="s">
        <v>10</v>
      </c>
      <c r="E36" s="112" t="s">
        <v>10</v>
      </c>
      <c r="F36" s="95" t="s">
        <v>11</v>
      </c>
      <c r="G36" s="95" t="s">
        <v>15</v>
      </c>
    </row>
    <row r="37" spans="1:7" x14ac:dyDescent="0.2">
      <c r="A37" s="92" t="s">
        <v>83</v>
      </c>
      <c r="B37" s="55" t="s">
        <v>86</v>
      </c>
      <c r="C37" s="116" t="s">
        <v>87</v>
      </c>
      <c r="D37" s="103" t="s">
        <v>10</v>
      </c>
      <c r="E37" s="103" t="s">
        <v>10</v>
      </c>
      <c r="F37" s="56" t="s">
        <v>11</v>
      </c>
      <c r="G37" s="56" t="s">
        <v>15</v>
      </c>
    </row>
    <row r="38" spans="1:7" x14ac:dyDescent="0.2">
      <c r="A38" s="90" t="s">
        <v>83</v>
      </c>
      <c r="B38" s="50" t="s">
        <v>88</v>
      </c>
      <c r="C38" s="117" t="s">
        <v>89</v>
      </c>
      <c r="D38" s="104" t="s">
        <v>10</v>
      </c>
      <c r="E38" s="104" t="s">
        <v>10</v>
      </c>
      <c r="F38" s="46" t="s">
        <v>11</v>
      </c>
      <c r="G38" s="46" t="s">
        <v>15</v>
      </c>
    </row>
    <row r="39" spans="1:7" ht="17" thickBot="1" x14ac:dyDescent="0.25">
      <c r="A39" s="91" t="s">
        <v>83</v>
      </c>
      <c r="B39" s="49" t="s">
        <v>90</v>
      </c>
      <c r="C39" s="118" t="s">
        <v>91</v>
      </c>
      <c r="D39" s="105" t="s">
        <v>10</v>
      </c>
      <c r="E39" s="105" t="s">
        <v>10</v>
      </c>
      <c r="F39" s="45" t="s">
        <v>31</v>
      </c>
      <c r="G39" s="45" t="s">
        <v>15</v>
      </c>
    </row>
    <row r="40" spans="1:7" x14ac:dyDescent="0.2">
      <c r="A40" s="99" t="s">
        <v>92</v>
      </c>
      <c r="B40" s="100" t="s">
        <v>93</v>
      </c>
      <c r="C40" s="126" t="s">
        <v>94</v>
      </c>
      <c r="D40" s="113" t="s">
        <v>10</v>
      </c>
      <c r="E40" s="113" t="s">
        <v>10</v>
      </c>
      <c r="F40" s="101" t="s">
        <v>31</v>
      </c>
      <c r="G40" s="101" t="s">
        <v>15</v>
      </c>
    </row>
    <row r="41" spans="1:7" x14ac:dyDescent="0.2">
      <c r="A41" s="98" t="s">
        <v>92</v>
      </c>
      <c r="B41" s="55" t="s">
        <v>95</v>
      </c>
      <c r="C41" s="116" t="s">
        <v>96</v>
      </c>
      <c r="D41" s="103" t="s">
        <v>10</v>
      </c>
      <c r="E41" s="103" t="s">
        <v>10</v>
      </c>
      <c r="F41" s="56" t="s">
        <v>51</v>
      </c>
      <c r="G41" s="56" t="s">
        <v>12</v>
      </c>
    </row>
    <row r="42" spans="1:7" x14ac:dyDescent="0.2">
      <c r="A42" s="96" t="s">
        <v>92</v>
      </c>
      <c r="B42" s="50" t="s">
        <v>97</v>
      </c>
      <c r="C42" s="117" t="s">
        <v>98</v>
      </c>
      <c r="D42" s="104" t="s">
        <v>10</v>
      </c>
      <c r="E42" s="104" t="s">
        <v>10</v>
      </c>
      <c r="F42" s="46" t="s">
        <v>51</v>
      </c>
      <c r="G42" s="46" t="s">
        <v>12</v>
      </c>
    </row>
    <row r="43" spans="1:7" x14ac:dyDescent="0.2">
      <c r="A43" s="97" t="s">
        <v>92</v>
      </c>
      <c r="B43" s="51" t="s">
        <v>99</v>
      </c>
      <c r="C43" s="127" t="s">
        <v>100</v>
      </c>
      <c r="D43" s="114" t="s">
        <v>10</v>
      </c>
      <c r="E43" s="114" t="s">
        <v>10</v>
      </c>
      <c r="F43" s="47" t="s">
        <v>11</v>
      </c>
      <c r="G43" s="47" t="s">
        <v>15</v>
      </c>
    </row>
  </sheetData>
  <conditionalFormatting sqref="D4:D43">
    <cfRule type="containsText" dxfId="11" priority="1" operator="containsText" text="Ready">
      <formula>NOT(ISERROR(SEARCH("Ready",D4)))</formula>
    </cfRule>
    <cfRule type="containsText" dxfId="10" priority="2" operator="containsText" text="In Progress">
      <formula>NOT(ISERROR(SEARCH("In Progress",D4)))</formula>
    </cfRule>
    <cfRule type="containsText" dxfId="9" priority="3" operator="containsText" text="Missing">
      <formula>NOT(ISERROR(SEARCH("Missing",D4)))</formula>
    </cfRule>
    <cfRule type="containsText" dxfId="8" priority="4" operator="containsText" text="N/A">
      <formula>NOT(ISERROR(SEARCH("N/A",D4)))</formula>
    </cfRule>
  </conditionalFormatting>
  <conditionalFormatting sqref="F4:F43">
    <cfRule type="containsText" dxfId="7" priority="5" operator="containsText" text="Must">
      <formula>NOT(ISERROR(SEARCH("Must",F4)))</formula>
    </cfRule>
    <cfRule type="containsText" dxfId="6" priority="6" operator="containsText" text="Should">
      <formula>NOT(ISERROR(SEARCH("Should",F4)))</formula>
    </cfRule>
    <cfRule type="containsText" dxfId="5" priority="7" operator="containsText" text="Nice">
      <formula>NOT(ISERROR(SEARCH("Nice",F4)))</formula>
    </cfRule>
  </conditionalFormatting>
  <dataValidations count="3">
    <dataValidation type="list" allowBlank="1" showInputMessage="1" showErrorMessage="1" promptTitle="Status" prompt="Select document status" sqref="D4:D43" xr:uid="{FAA8E613-EF2B-2846-990D-A40706515CB1}">
      <formula1>"Ready,In Progress,Missing,N/A"</formula1>
    </dataValidation>
    <dataValidation type="list" allowBlank="1" showInputMessage="1" showErrorMessage="1" sqref="F4:F43" xr:uid="{756DDB72-FF0A-B441-AC73-DD28B00DC318}">
      <formula1>"Must,Should,Nice"</formula1>
    </dataValidation>
    <dataValidation type="list" allowBlank="1" showInputMessage="1" showErrorMessage="1" sqref="G4:G43" xr:uid="{8443093A-493A-5C43-B478-93DDA415C50C}">
      <formula1>"Y,N"</formula1>
    </dataValidation>
  </dataValidations>
  <pageMargins left="0.7" right="0.7" top="0.75" bottom="0.75" header="0.3" footer="0.3"/>
  <ignoredErrors>
    <ignoredError sqref="A3:G4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3"/>
  <sheetViews>
    <sheetView workbookViewId="0">
      <pane ySplit="3" topLeftCell="A4" activePane="bottomLeft" state="frozen"/>
      <selection pane="bottomLeft" activeCell="B13" sqref="B13"/>
    </sheetView>
  </sheetViews>
  <sheetFormatPr baseColWidth="10" defaultRowHeight="16" x14ac:dyDescent="0.2"/>
  <cols>
    <col min="1" max="1" width="18.83203125" bestFit="1" customWidth="1"/>
    <col min="2" max="2" width="50" customWidth="1"/>
    <col min="3" max="3" width="10.33203125" bestFit="1" customWidth="1"/>
    <col min="4" max="4" width="22.1640625" bestFit="1" customWidth="1"/>
  </cols>
  <sheetData>
    <row r="1" spans="1:4" ht="38" x14ac:dyDescent="0.2">
      <c r="A1" s="38" t="s">
        <v>238</v>
      </c>
      <c r="B1" s="37"/>
      <c r="C1" s="37"/>
      <c r="D1" s="37"/>
    </row>
    <row r="2" spans="1:4" x14ac:dyDescent="0.2">
      <c r="A2" s="37"/>
      <c r="B2" s="37"/>
      <c r="C2" s="37"/>
      <c r="D2" s="37"/>
    </row>
    <row r="3" spans="1:4" ht="27" thickBot="1" x14ac:dyDescent="0.25">
      <c r="A3" s="39" t="s">
        <v>101</v>
      </c>
      <c r="B3" s="39" t="s">
        <v>102</v>
      </c>
      <c r="C3" s="39" t="s">
        <v>103</v>
      </c>
      <c r="D3" s="39" t="s">
        <v>104</v>
      </c>
    </row>
    <row r="4" spans="1:4" ht="26" x14ac:dyDescent="0.2">
      <c r="A4" s="136" t="s">
        <v>105</v>
      </c>
      <c r="B4" s="137" t="s">
        <v>106</v>
      </c>
      <c r="C4" s="138" t="s">
        <v>10</v>
      </c>
      <c r="D4" s="138" t="s">
        <v>10</v>
      </c>
    </row>
    <row r="5" spans="1:4" x14ac:dyDescent="0.2">
      <c r="A5" s="134" t="s">
        <v>105</v>
      </c>
      <c r="B5" s="37" t="s">
        <v>107</v>
      </c>
      <c r="C5" s="135" t="s">
        <v>10</v>
      </c>
      <c r="D5" s="135" t="s">
        <v>10</v>
      </c>
    </row>
    <row r="6" spans="1:4" ht="26" x14ac:dyDescent="0.2">
      <c r="A6" s="133" t="s">
        <v>105</v>
      </c>
      <c r="B6" s="43" t="s">
        <v>108</v>
      </c>
      <c r="C6" s="130" t="s">
        <v>10</v>
      </c>
      <c r="D6" s="130" t="s">
        <v>10</v>
      </c>
    </row>
    <row r="7" spans="1:4" x14ac:dyDescent="0.2">
      <c r="A7" s="132" t="s">
        <v>105</v>
      </c>
      <c r="B7" s="42" t="s">
        <v>109</v>
      </c>
      <c r="C7" s="129" t="s">
        <v>10</v>
      </c>
      <c r="D7" s="129" t="s">
        <v>10</v>
      </c>
    </row>
    <row r="8" spans="1:4" ht="17" thickBot="1" x14ac:dyDescent="0.25">
      <c r="A8" s="133" t="s">
        <v>105</v>
      </c>
      <c r="B8" s="43" t="s">
        <v>110</v>
      </c>
      <c r="C8" s="130" t="s">
        <v>10</v>
      </c>
      <c r="D8" s="130" t="s">
        <v>10</v>
      </c>
    </row>
    <row r="9" spans="1:4" ht="26" x14ac:dyDescent="0.2">
      <c r="A9" s="142" t="s">
        <v>111</v>
      </c>
      <c r="B9" s="143" t="s">
        <v>112</v>
      </c>
      <c r="C9" s="144" t="s">
        <v>10</v>
      </c>
      <c r="D9" s="144" t="s">
        <v>10</v>
      </c>
    </row>
    <row r="10" spans="1:4" x14ac:dyDescent="0.2">
      <c r="A10" s="141" t="s">
        <v>111</v>
      </c>
      <c r="B10" s="40" t="s">
        <v>113</v>
      </c>
      <c r="C10" s="128" t="s">
        <v>10</v>
      </c>
      <c r="D10" s="128" t="s">
        <v>10</v>
      </c>
    </row>
    <row r="11" spans="1:4" x14ac:dyDescent="0.2">
      <c r="A11" s="139" t="s">
        <v>111</v>
      </c>
      <c r="B11" s="42" t="s">
        <v>114</v>
      </c>
      <c r="C11" s="129" t="s">
        <v>10</v>
      </c>
      <c r="D11" s="129" t="s">
        <v>10</v>
      </c>
    </row>
    <row r="12" spans="1:4" x14ac:dyDescent="0.2">
      <c r="A12" s="140" t="s">
        <v>111</v>
      </c>
      <c r="B12" s="43" t="s">
        <v>115</v>
      </c>
      <c r="C12" s="130" t="s">
        <v>10</v>
      </c>
      <c r="D12" s="130" t="s">
        <v>10</v>
      </c>
    </row>
    <row r="13" spans="1:4" ht="26" x14ac:dyDescent="0.2">
      <c r="A13" s="139" t="s">
        <v>111</v>
      </c>
      <c r="B13" s="42" t="s">
        <v>116</v>
      </c>
      <c r="C13" s="129" t="s">
        <v>10</v>
      </c>
      <c r="D13" s="129" t="s">
        <v>10</v>
      </c>
    </row>
    <row r="14" spans="1:4" x14ac:dyDescent="0.2">
      <c r="A14" s="140" t="s">
        <v>111</v>
      </c>
      <c r="B14" s="43" t="s">
        <v>117</v>
      </c>
      <c r="C14" s="130" t="s">
        <v>10</v>
      </c>
      <c r="D14" s="130" t="s">
        <v>10</v>
      </c>
    </row>
    <row r="15" spans="1:4" ht="27" thickBot="1" x14ac:dyDescent="0.25">
      <c r="A15" s="139" t="s">
        <v>111</v>
      </c>
      <c r="B15" s="42" t="s">
        <v>118</v>
      </c>
      <c r="C15" s="129" t="s">
        <v>10</v>
      </c>
      <c r="D15" s="129" t="s">
        <v>10</v>
      </c>
    </row>
    <row r="16" spans="1:4" x14ac:dyDescent="0.2">
      <c r="A16" s="148" t="s">
        <v>119</v>
      </c>
      <c r="B16" s="149" t="s">
        <v>120</v>
      </c>
      <c r="C16" s="150" t="s">
        <v>10</v>
      </c>
      <c r="D16" s="150" t="s">
        <v>10</v>
      </c>
    </row>
    <row r="17" spans="1:4" x14ac:dyDescent="0.2">
      <c r="A17" s="147" t="s">
        <v>119</v>
      </c>
      <c r="B17" s="37" t="s">
        <v>121</v>
      </c>
      <c r="C17" s="135" t="s">
        <v>10</v>
      </c>
      <c r="D17" s="135" t="s">
        <v>10</v>
      </c>
    </row>
    <row r="18" spans="1:4" x14ac:dyDescent="0.2">
      <c r="A18" s="145" t="s">
        <v>119</v>
      </c>
      <c r="B18" s="43" t="s">
        <v>122</v>
      </c>
      <c r="C18" s="130" t="s">
        <v>10</v>
      </c>
      <c r="D18" s="130" t="s">
        <v>10</v>
      </c>
    </row>
    <row r="19" spans="1:4" x14ac:dyDescent="0.2">
      <c r="A19" s="146" t="s">
        <v>119</v>
      </c>
      <c r="B19" s="42" t="s">
        <v>123</v>
      </c>
      <c r="C19" s="129" t="s">
        <v>10</v>
      </c>
      <c r="D19" s="129" t="s">
        <v>10</v>
      </c>
    </row>
    <row r="20" spans="1:4" ht="17" thickBot="1" x14ac:dyDescent="0.25">
      <c r="A20" s="145" t="s">
        <v>119</v>
      </c>
      <c r="B20" s="43" t="s">
        <v>124</v>
      </c>
      <c r="C20" s="130" t="s">
        <v>10</v>
      </c>
      <c r="D20" s="130" t="s">
        <v>10</v>
      </c>
    </row>
    <row r="21" spans="1:4" x14ac:dyDescent="0.2">
      <c r="A21" s="154" t="s">
        <v>125</v>
      </c>
      <c r="B21" s="155" t="s">
        <v>126</v>
      </c>
      <c r="C21" s="156" t="s">
        <v>10</v>
      </c>
      <c r="D21" s="156" t="s">
        <v>10</v>
      </c>
    </row>
    <row r="22" spans="1:4" ht="26" x14ac:dyDescent="0.2">
      <c r="A22" s="153" t="s">
        <v>125</v>
      </c>
      <c r="B22" s="40" t="s">
        <v>127</v>
      </c>
      <c r="C22" s="128" t="s">
        <v>10</v>
      </c>
      <c r="D22" s="128" t="s">
        <v>10</v>
      </c>
    </row>
    <row r="23" spans="1:4" x14ac:dyDescent="0.2">
      <c r="A23" s="151" t="s">
        <v>125</v>
      </c>
      <c r="B23" s="42" t="s">
        <v>128</v>
      </c>
      <c r="C23" s="129" t="s">
        <v>10</v>
      </c>
      <c r="D23" s="129" t="s">
        <v>10</v>
      </c>
    </row>
    <row r="24" spans="1:4" ht="17" thickBot="1" x14ac:dyDescent="0.25">
      <c r="A24" s="152" t="s">
        <v>125</v>
      </c>
      <c r="B24" s="43" t="s">
        <v>129</v>
      </c>
      <c r="C24" s="130" t="s">
        <v>10</v>
      </c>
      <c r="D24" s="130" t="s">
        <v>10</v>
      </c>
    </row>
    <row r="25" spans="1:4" x14ac:dyDescent="0.2">
      <c r="A25" s="160" t="s">
        <v>130</v>
      </c>
      <c r="B25" s="161" t="s">
        <v>131</v>
      </c>
      <c r="C25" s="162" t="s">
        <v>10</v>
      </c>
      <c r="D25" s="162" t="s">
        <v>10</v>
      </c>
    </row>
    <row r="26" spans="1:4" x14ac:dyDescent="0.2">
      <c r="A26" s="159" t="s">
        <v>130</v>
      </c>
      <c r="B26" s="40" t="s">
        <v>132</v>
      </c>
      <c r="C26" s="128" t="s">
        <v>10</v>
      </c>
      <c r="D26" s="128" t="s">
        <v>10</v>
      </c>
    </row>
    <row r="27" spans="1:4" x14ac:dyDescent="0.2">
      <c r="A27" s="157" t="s">
        <v>130</v>
      </c>
      <c r="B27" s="42" t="s">
        <v>133</v>
      </c>
      <c r="C27" s="129" t="s">
        <v>10</v>
      </c>
      <c r="D27" s="129" t="s">
        <v>10</v>
      </c>
    </row>
    <row r="28" spans="1:4" ht="17" thickBot="1" x14ac:dyDescent="0.25">
      <c r="A28" s="158" t="s">
        <v>130</v>
      </c>
      <c r="B28" s="43" t="s">
        <v>134</v>
      </c>
      <c r="C28" s="130" t="s">
        <v>10</v>
      </c>
      <c r="D28" s="130" t="s">
        <v>10</v>
      </c>
    </row>
    <row r="29" spans="1:4" x14ac:dyDescent="0.2">
      <c r="A29" s="167" t="s">
        <v>135</v>
      </c>
      <c r="B29" s="168" t="s">
        <v>136</v>
      </c>
      <c r="C29" s="169" t="s">
        <v>10</v>
      </c>
      <c r="D29" s="169" t="s">
        <v>10</v>
      </c>
    </row>
    <row r="30" spans="1:4" x14ac:dyDescent="0.2">
      <c r="A30" s="166" t="s">
        <v>135</v>
      </c>
      <c r="B30" s="40" t="s">
        <v>137</v>
      </c>
      <c r="C30" s="128" t="s">
        <v>10</v>
      </c>
      <c r="D30" s="128" t="s">
        <v>10</v>
      </c>
    </row>
    <row r="31" spans="1:4" x14ac:dyDescent="0.2">
      <c r="A31" s="164" t="s">
        <v>135</v>
      </c>
      <c r="B31" s="42" t="s">
        <v>138</v>
      </c>
      <c r="C31" s="129" t="s">
        <v>10</v>
      </c>
      <c r="D31" s="129" t="s">
        <v>10</v>
      </c>
    </row>
    <row r="32" spans="1:4" ht="26" x14ac:dyDescent="0.2">
      <c r="A32" s="165" t="s">
        <v>135</v>
      </c>
      <c r="B32" s="43" t="s">
        <v>139</v>
      </c>
      <c r="C32" s="130" t="s">
        <v>10</v>
      </c>
      <c r="D32" s="130" t="s">
        <v>10</v>
      </c>
    </row>
    <row r="33" spans="1:4" x14ac:dyDescent="0.2">
      <c r="A33" s="163" t="s">
        <v>135</v>
      </c>
      <c r="B33" s="41" t="s">
        <v>140</v>
      </c>
      <c r="C33" s="131" t="s">
        <v>10</v>
      </c>
      <c r="D33" s="131" t="s">
        <v>10</v>
      </c>
    </row>
  </sheetData>
  <pageMargins left="0.7" right="0.7" top="0.75" bottom="0.75" header="0.3" footer="0.3"/>
  <ignoredErrors>
    <ignoredError sqref="A3:D3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FCEE9-3B00-5E41-86DD-DD2AF37BB6C8}">
  <dimension ref="A1:K40"/>
  <sheetViews>
    <sheetView showGridLines="0" workbookViewId="0">
      <selection activeCell="H28" sqref="H28"/>
    </sheetView>
  </sheetViews>
  <sheetFormatPr baseColWidth="10" defaultRowHeight="16" x14ac:dyDescent="0.2"/>
  <cols>
    <col min="1" max="1" width="2.5" customWidth="1"/>
    <col min="2" max="2" width="20" customWidth="1"/>
    <col min="3" max="6" width="11.6640625" customWidth="1"/>
    <col min="7" max="7" width="2.5" customWidth="1"/>
    <col min="8" max="8" width="20" customWidth="1"/>
    <col min="9" max="11" width="11.6640625" customWidth="1"/>
  </cols>
  <sheetData>
    <row r="1" spans="1:11" ht="18" x14ac:dyDescent="0.2">
      <c r="A1" s="1"/>
      <c r="B1" s="170" t="s">
        <v>239</v>
      </c>
      <c r="C1" s="1"/>
      <c r="D1" s="1"/>
      <c r="E1" s="1"/>
      <c r="F1" s="1"/>
      <c r="G1" s="1"/>
      <c r="H1" s="1"/>
      <c r="I1" s="1"/>
      <c r="J1" s="1"/>
      <c r="K1" s="1"/>
    </row>
    <row r="2" spans="1:11" x14ac:dyDescent="0.2">
      <c r="A2" s="1"/>
      <c r="B2" s="1"/>
      <c r="C2" s="1"/>
      <c r="D2" s="1"/>
      <c r="E2" s="1"/>
      <c r="F2" s="1"/>
      <c r="G2" s="1"/>
      <c r="H2" s="1"/>
      <c r="I2" s="1"/>
      <c r="J2" s="1"/>
      <c r="K2" s="1"/>
    </row>
    <row r="3" spans="1:11" x14ac:dyDescent="0.2">
      <c r="A3" s="1"/>
      <c r="B3" s="6" t="s">
        <v>240</v>
      </c>
      <c r="C3" s="171"/>
      <c r="D3" s="171"/>
      <c r="E3" s="171"/>
      <c r="F3" s="1"/>
      <c r="G3" s="1"/>
      <c r="H3" s="6" t="s">
        <v>250</v>
      </c>
      <c r="I3" s="171"/>
      <c r="J3" s="171"/>
      <c r="K3" s="171"/>
    </row>
    <row r="4" spans="1:11" x14ac:dyDescent="0.2">
      <c r="A4" s="1"/>
      <c r="B4" s="7" t="s">
        <v>241</v>
      </c>
      <c r="C4" s="175">
        <f>COUNTA('Data Room Index'!B4:B43)</f>
        <v>40</v>
      </c>
      <c r="D4" s="175"/>
      <c r="E4" s="175"/>
      <c r="F4" s="1"/>
      <c r="G4" s="1"/>
      <c r="H4" s="27" t="s">
        <v>251</v>
      </c>
      <c r="I4" s="185" t="s">
        <v>252</v>
      </c>
      <c r="J4" s="185" t="s">
        <v>242</v>
      </c>
      <c r="K4" s="185" t="s">
        <v>249</v>
      </c>
    </row>
    <row r="5" spans="1:11" x14ac:dyDescent="0.2">
      <c r="A5" s="1"/>
      <c r="B5" s="172" t="s">
        <v>242</v>
      </c>
      <c r="C5" s="176">
        <f>COUNTIF('Data Room Index'!D4:D43,"Ready")</f>
        <v>0</v>
      </c>
      <c r="D5" s="180">
        <f>IFERROR(C5/COUNTA('Data Room Index'!D4:D43),"-")</f>
        <v>0</v>
      </c>
      <c r="E5" s="180">
        <f>IFERROR(COUNTIFS('Data Room Index'!D4:D43,"Ready",'Data Room Index'!F4:F43,"Must")/COUNTIF('Data Room Index'!F4:F43,"Must"),"-")</f>
        <v>0</v>
      </c>
      <c r="F5" s="1"/>
      <c r="G5" s="1"/>
      <c r="H5" s="200" t="s">
        <v>11</v>
      </c>
      <c r="I5" s="194">
        <f>COUNTIF('Data Room Index'!F4:F43,"Must")</f>
        <v>25</v>
      </c>
      <c r="J5" s="196">
        <f>COUNTIFS('Data Room Index'!F4:F43,"Must",'Data Room Index'!D4:D43,"Ready")</f>
        <v>0</v>
      </c>
      <c r="K5" s="198">
        <f>IFERROR(J5/I5,"-")</f>
        <v>0</v>
      </c>
    </row>
    <row r="6" spans="1:11" x14ac:dyDescent="0.2">
      <c r="A6" s="1"/>
      <c r="B6" s="173" t="s">
        <v>243</v>
      </c>
      <c r="C6" s="177">
        <f>COUNTIF('Data Room Index'!D4:D43,"In Progress")</f>
        <v>0</v>
      </c>
      <c r="D6" s="181">
        <f>IFERROR(C6/COUNTA('Data Room Index'!D4:D43),"-")</f>
        <v>0</v>
      </c>
      <c r="E6" s="181">
        <f>IFERROR(COUNTIFS('Data Room Index'!D4:D43,"In Progress",'Data Room Index'!F4:F43,"Must")/COUNTIF('Data Room Index'!F4:F43,"Must"),"-")</f>
        <v>0</v>
      </c>
      <c r="F6" s="1"/>
      <c r="G6" s="1"/>
      <c r="H6" s="189" t="s">
        <v>31</v>
      </c>
      <c r="I6" s="195">
        <f>COUNTIF('Data Room Index'!F4:F43,"Should")</f>
        <v>11</v>
      </c>
      <c r="J6" s="197">
        <f>COUNTIFS('Data Room Index'!F4:F43,"Should",'Data Room Index'!D4:D43,"Ready")</f>
        <v>0</v>
      </c>
      <c r="K6" s="199">
        <f>IFERROR(J6/I6,"-")</f>
        <v>0</v>
      </c>
    </row>
    <row r="7" spans="1:11" x14ac:dyDescent="0.2">
      <c r="A7" s="1"/>
      <c r="B7" s="174" t="s">
        <v>244</v>
      </c>
      <c r="C7" s="178">
        <f>COUNTIF('Data Room Index'!D4:D43,"Missing")</f>
        <v>0</v>
      </c>
      <c r="D7" s="182">
        <f>IFERROR(C7/COUNTA('Data Room Index'!D4:D43),"-")</f>
        <v>0</v>
      </c>
      <c r="E7" s="182">
        <f>IFERROR(COUNTIFS('Data Room Index'!D4:D43,"Missing",'Data Room Index'!F4:F43,"Must")/COUNTIF('Data Room Index'!F4:F43,"Must"),"-")</f>
        <v>0</v>
      </c>
      <c r="F7" s="1"/>
      <c r="G7" s="1"/>
      <c r="H7" s="201" t="s">
        <v>51</v>
      </c>
      <c r="I7" s="194">
        <f>COUNTIF('Data Room Index'!F4:F43,"Nice")</f>
        <v>4</v>
      </c>
      <c r="J7" s="196">
        <f>COUNTIFS('Data Room Index'!F4:F43,"Nice",'Data Room Index'!D4:D43,"Ready")</f>
        <v>0</v>
      </c>
      <c r="K7" s="198">
        <f>IFERROR(J7/I7,"-")</f>
        <v>0</v>
      </c>
    </row>
    <row r="8" spans="1:11" x14ac:dyDescent="0.2">
      <c r="A8" s="1"/>
      <c r="B8" s="26" t="s">
        <v>245</v>
      </c>
      <c r="C8" s="179">
        <f>COUNTIF('Data Room Index'!D4:D43,"N/A")</f>
        <v>0</v>
      </c>
      <c r="D8" s="183">
        <f>IFERROR(C8/COUNTA('Data Room Index'!D4:D43),"-")</f>
        <v>0</v>
      </c>
      <c r="E8" s="183">
        <f>IFERROR(COUNTIFS('Data Room Index'!D4:D43,"N/A",'Data Room Index'!F4:F43,"Must")/COUNTIF('Data Room Index'!F4:F43,"Must"),"-")</f>
        <v>0</v>
      </c>
      <c r="F8" s="1"/>
      <c r="G8" s="1"/>
      <c r="H8" s="1"/>
      <c r="I8" s="1"/>
      <c r="J8" s="1"/>
      <c r="K8" s="1"/>
    </row>
    <row r="9" spans="1:11" x14ac:dyDescent="0.2">
      <c r="A9" s="1"/>
      <c r="B9" s="8" t="s">
        <v>246</v>
      </c>
      <c r="C9" s="29">
        <f>COUNTBLANK('Data Room Index'!D4:D43)</f>
        <v>40</v>
      </c>
      <c r="D9" s="184">
        <f>IFERROR(C9/40,"-")</f>
        <v>1</v>
      </c>
      <c r="E9" s="1"/>
      <c r="F9" s="1"/>
      <c r="G9" s="1"/>
      <c r="H9" s="6" t="s">
        <v>253</v>
      </c>
      <c r="I9" s="171"/>
      <c r="J9" s="171"/>
      <c r="K9" s="171"/>
    </row>
    <row r="10" spans="1:11" x14ac:dyDescent="0.2">
      <c r="A10" s="1"/>
      <c r="B10" s="1"/>
      <c r="C10" s="1"/>
      <c r="D10" s="1"/>
      <c r="E10" s="1"/>
      <c r="F10" s="1"/>
      <c r="G10" s="1"/>
      <c r="H10" s="193" t="s">
        <v>254</v>
      </c>
      <c r="I10" s="194">
        <f>COUNTA('FAQ Prep'!B4:B33)</f>
        <v>30</v>
      </c>
      <c r="J10" s="1"/>
      <c r="K10" s="1"/>
    </row>
    <row r="11" spans="1:11" x14ac:dyDescent="0.2">
      <c r="A11" s="1"/>
      <c r="B11" s="6" t="s">
        <v>247</v>
      </c>
      <c r="C11" s="171"/>
      <c r="D11" s="171"/>
      <c r="E11" s="171"/>
      <c r="F11" s="1"/>
      <c r="G11" s="1"/>
      <c r="H11" s="1" t="s">
        <v>255</v>
      </c>
      <c r="I11" s="197">
        <f>COUNTA('FAQ Prep'!C4:C33)</f>
        <v>30</v>
      </c>
      <c r="J11" s="1"/>
      <c r="K11" s="1"/>
    </row>
    <row r="12" spans="1:11" x14ac:dyDescent="0.2">
      <c r="A12" s="1"/>
      <c r="B12" s="27" t="s">
        <v>0</v>
      </c>
      <c r="C12" s="185" t="s">
        <v>248</v>
      </c>
      <c r="D12" s="185" t="s">
        <v>242</v>
      </c>
      <c r="E12" s="185" t="s">
        <v>249</v>
      </c>
      <c r="F12" s="1"/>
      <c r="G12" s="1"/>
      <c r="H12" s="202" t="s">
        <v>256</v>
      </c>
      <c r="I12" s="203">
        <f>I10-I11</f>
        <v>0</v>
      </c>
      <c r="J12" s="1"/>
      <c r="K12" s="1"/>
    </row>
    <row r="13" spans="1:11" x14ac:dyDescent="0.2">
      <c r="A13" s="1"/>
      <c r="B13" s="186" t="s">
        <v>7</v>
      </c>
      <c r="C13" s="194">
        <f>COUNTIF('Data Room Index'!A4:A43,"CORPORATE")</f>
        <v>7</v>
      </c>
      <c r="D13" s="196">
        <f>COUNTIFS('Data Room Index'!A4:A43,"CORPORATE",'Data Room Index'!D4:D43,"Ready")</f>
        <v>0</v>
      </c>
      <c r="E13" s="198">
        <f t="shared" ref="E13:E20" si="0">IFERROR(D13/C13,"-")</f>
        <v>0</v>
      </c>
      <c r="F13" s="1"/>
      <c r="G13" s="1"/>
      <c r="H13" s="18" t="s">
        <v>249</v>
      </c>
      <c r="I13" s="204">
        <f>IFERROR(I11/I10,"-")</f>
        <v>1</v>
      </c>
      <c r="J13" s="1"/>
      <c r="K13" s="1"/>
    </row>
    <row r="14" spans="1:11" x14ac:dyDescent="0.2">
      <c r="A14" s="1"/>
      <c r="B14" s="187" t="s">
        <v>26</v>
      </c>
      <c r="C14" s="195">
        <f>COUNTIF('Data Room Index'!A4:A43,"FINANCIALS")</f>
        <v>6</v>
      </c>
      <c r="D14" s="197">
        <f>COUNTIFS('Data Room Index'!A4:A43,"FINANCIALS",'Data Room Index'!D4:D43,"Ready")</f>
        <v>0</v>
      </c>
      <c r="E14" s="199">
        <f t="shared" si="0"/>
        <v>0</v>
      </c>
      <c r="F14" s="1"/>
      <c r="G14" s="1"/>
      <c r="H14" s="1"/>
      <c r="I14" s="1"/>
      <c r="J14" s="1"/>
      <c r="K14" s="1"/>
    </row>
    <row r="15" spans="1:11" x14ac:dyDescent="0.2">
      <c r="A15" s="1"/>
      <c r="B15" s="188" t="s">
        <v>40</v>
      </c>
      <c r="C15" s="194">
        <f>COUNTIF('Data Room Index'!A4:A43,"PRODUCT &amp; TECH")</f>
        <v>5</v>
      </c>
      <c r="D15" s="196">
        <f>COUNTIFS('Data Room Index'!A4:A43,"PRODUCT &amp; TECH",'Data Room Index'!D4:D43,"Ready")</f>
        <v>0</v>
      </c>
      <c r="E15" s="198">
        <f t="shared" si="0"/>
        <v>0</v>
      </c>
      <c r="F15" s="1"/>
      <c r="G15" s="1"/>
      <c r="H15" s="6" t="s">
        <v>257</v>
      </c>
      <c r="I15" s="171"/>
      <c r="J15" s="171"/>
      <c r="K15" s="171"/>
    </row>
    <row r="16" spans="1:11" x14ac:dyDescent="0.2">
      <c r="A16" s="1"/>
      <c r="B16" s="189" t="s">
        <v>52</v>
      </c>
      <c r="C16" s="195">
        <f>COUNTIF('Data Room Index'!A4:A43,"COMMERCIAL")</f>
        <v>5</v>
      </c>
      <c r="D16" s="197">
        <f>COUNTIFS('Data Room Index'!A4:A43,"COMMERCIAL",'Data Room Index'!D4:D43,"Ready")</f>
        <v>0</v>
      </c>
      <c r="E16" s="199">
        <f t="shared" si="0"/>
        <v>0</v>
      </c>
      <c r="F16" s="1"/>
      <c r="G16" s="1"/>
      <c r="H16" s="193" t="s">
        <v>258</v>
      </c>
      <c r="I16" s="194">
        <f>COUNTIF('Data Room Index'!G4:G43,"Y")</f>
        <v>27</v>
      </c>
      <c r="J16" s="1"/>
      <c r="K16" s="1"/>
    </row>
    <row r="17" spans="1:11" x14ac:dyDescent="0.2">
      <c r="A17" s="1"/>
      <c r="B17" s="190" t="s">
        <v>63</v>
      </c>
      <c r="C17" s="194">
        <f>COUNTIF('Data Room Index'!A4:A43,"LEGAL &amp; IP")</f>
        <v>5</v>
      </c>
      <c r="D17" s="196">
        <f>COUNTIFS('Data Room Index'!A4:A43,"LEGAL &amp; IP",'Data Room Index'!D4:D43,"Ready")</f>
        <v>0</v>
      </c>
      <c r="E17" s="198">
        <f t="shared" si="0"/>
        <v>0</v>
      </c>
      <c r="F17" s="1"/>
      <c r="G17" s="1"/>
      <c r="H17" s="1" t="s">
        <v>259</v>
      </c>
      <c r="I17" s="197">
        <f>COUNTIFS('Data Room Index'!G4:G43,"Y",'Data Room Index'!D4:D43,"Ready")</f>
        <v>0</v>
      </c>
      <c r="J17" s="1"/>
      <c r="K17" s="1"/>
    </row>
    <row r="18" spans="1:11" x14ac:dyDescent="0.2">
      <c r="A18" s="1"/>
      <c r="B18" s="191" t="s">
        <v>74</v>
      </c>
      <c r="C18" s="195">
        <f>COUNTIF('Data Room Index'!A4:A43,"PEOPLE")</f>
        <v>4</v>
      </c>
      <c r="D18" s="197">
        <f>COUNTIFS('Data Room Index'!A4:A43,"PEOPLE",'Data Room Index'!D4:D43,"Ready")</f>
        <v>0</v>
      </c>
      <c r="E18" s="199">
        <f t="shared" si="0"/>
        <v>0</v>
      </c>
      <c r="F18" s="1"/>
      <c r="G18" s="1"/>
      <c r="H18" s="205" t="s">
        <v>260</v>
      </c>
      <c r="I18" s="207">
        <f>IFERROR(I17/I16,"-")</f>
        <v>0</v>
      </c>
      <c r="J18" s="1"/>
      <c r="K18" s="1"/>
    </row>
    <row r="19" spans="1:11" x14ac:dyDescent="0.2">
      <c r="A19" s="1"/>
      <c r="B19" s="192" t="s">
        <v>83</v>
      </c>
      <c r="C19" s="194">
        <f>COUNTIF('Data Room Index'!A4:A43,"REGULATORY")</f>
        <v>4</v>
      </c>
      <c r="D19" s="196">
        <f>COUNTIFS('Data Room Index'!A4:A43,"REGULATORY",'Data Room Index'!D4:D43,"Ready")</f>
        <v>0</v>
      </c>
      <c r="E19" s="198">
        <f t="shared" si="0"/>
        <v>0</v>
      </c>
      <c r="F19" s="1"/>
      <c r="G19" s="1"/>
      <c r="H19" s="1"/>
      <c r="I19" s="1"/>
      <c r="J19" s="1"/>
      <c r="K19" s="1"/>
    </row>
    <row r="20" spans="1:11" x14ac:dyDescent="0.2">
      <c r="A20" s="1"/>
      <c r="B20" s="21" t="s">
        <v>92</v>
      </c>
      <c r="C20" s="195">
        <f>COUNTIF('Data Room Index'!A4:A43,"RISK")</f>
        <v>4</v>
      </c>
      <c r="D20" s="197">
        <f>COUNTIFS('Data Room Index'!A4:A43,"RISK",'Data Room Index'!D4:D43,"Ready")</f>
        <v>0</v>
      </c>
      <c r="E20" s="199">
        <f t="shared" si="0"/>
        <v>0</v>
      </c>
      <c r="F20" s="1"/>
      <c r="G20" s="1"/>
      <c r="H20" s="1"/>
      <c r="I20" s="1"/>
      <c r="J20" s="1"/>
      <c r="K20" s="1"/>
    </row>
    <row r="21" spans="1:11" x14ac:dyDescent="0.2">
      <c r="A21" s="1"/>
      <c r="B21" s="1"/>
      <c r="C21" s="1"/>
      <c r="D21" s="1"/>
      <c r="E21" s="1"/>
      <c r="F21" s="1"/>
      <c r="G21" s="1"/>
      <c r="H21" s="1"/>
      <c r="I21" s="1"/>
      <c r="J21" s="1"/>
      <c r="K21" s="1"/>
    </row>
    <row r="22" spans="1:11" x14ac:dyDescent="0.2">
      <c r="A22" s="1"/>
      <c r="B22" s="1"/>
      <c r="C22" s="1"/>
      <c r="D22" s="1"/>
      <c r="E22" s="1"/>
      <c r="F22" s="1"/>
      <c r="G22" s="1"/>
      <c r="H22" s="1"/>
      <c r="I22" s="1"/>
      <c r="J22" s="1"/>
      <c r="K22" s="1"/>
    </row>
    <row r="23" spans="1:11" x14ac:dyDescent="0.2">
      <c r="A23" s="1"/>
      <c r="B23" s="1"/>
      <c r="C23" s="1"/>
      <c r="D23" s="1"/>
      <c r="E23" s="1"/>
      <c r="F23" s="1"/>
      <c r="G23" s="1"/>
      <c r="H23" s="1"/>
      <c r="I23" s="1"/>
      <c r="J23" s="1"/>
      <c r="K23" s="1"/>
    </row>
    <row r="24" spans="1:11" x14ac:dyDescent="0.2">
      <c r="A24" s="1"/>
      <c r="B24" s="1"/>
      <c r="C24" s="1"/>
      <c r="D24" s="1"/>
      <c r="E24" s="1"/>
      <c r="F24" s="1"/>
      <c r="G24" s="1"/>
      <c r="H24" s="1"/>
      <c r="I24" s="1"/>
      <c r="J24" s="1"/>
      <c r="K24" s="1"/>
    </row>
    <row r="25" spans="1:11" x14ac:dyDescent="0.2">
      <c r="A25" s="1"/>
      <c r="B25" s="1"/>
      <c r="C25" s="1"/>
      <c r="D25" s="1"/>
      <c r="E25" s="1"/>
      <c r="F25" s="1"/>
      <c r="G25" s="1"/>
      <c r="H25" s="1"/>
      <c r="I25" s="1"/>
      <c r="J25" s="1"/>
      <c r="K25" s="1"/>
    </row>
    <row r="26" spans="1:11" x14ac:dyDescent="0.2">
      <c r="A26" s="1"/>
      <c r="B26" s="1"/>
      <c r="C26" s="1"/>
      <c r="D26" s="1"/>
      <c r="E26" s="1"/>
      <c r="F26" s="1"/>
      <c r="G26" s="1"/>
      <c r="H26" s="1"/>
      <c r="I26" s="1"/>
      <c r="J26" s="1"/>
      <c r="K26" s="1"/>
    </row>
    <row r="27" spans="1:11" x14ac:dyDescent="0.2">
      <c r="A27" s="1"/>
      <c r="B27" s="1"/>
      <c r="C27" s="1"/>
      <c r="D27" s="1"/>
      <c r="E27" s="1"/>
      <c r="F27" s="1"/>
      <c r="G27" s="1"/>
      <c r="H27" s="1"/>
      <c r="I27" s="1"/>
      <c r="J27" s="1"/>
      <c r="K27" s="1"/>
    </row>
    <row r="28" spans="1:11" x14ac:dyDescent="0.2">
      <c r="A28" s="1"/>
      <c r="B28" s="1"/>
      <c r="C28" s="1"/>
      <c r="D28" s="1"/>
      <c r="E28" s="1"/>
      <c r="F28" s="1"/>
      <c r="G28" s="1"/>
      <c r="H28" s="1"/>
      <c r="I28" s="1"/>
      <c r="J28" s="1"/>
      <c r="K28" s="1"/>
    </row>
    <row r="29" spans="1:11" x14ac:dyDescent="0.2">
      <c r="A29" s="1"/>
      <c r="B29" s="1"/>
      <c r="C29" s="1"/>
      <c r="D29" s="1"/>
      <c r="E29" s="1"/>
      <c r="F29" s="1"/>
      <c r="G29" s="1"/>
      <c r="H29" s="1"/>
      <c r="I29" s="1"/>
      <c r="J29" s="1"/>
      <c r="K29" s="1"/>
    </row>
    <row r="30" spans="1:11" x14ac:dyDescent="0.2">
      <c r="A30" s="1"/>
      <c r="B30" s="1"/>
      <c r="C30" s="1"/>
      <c r="D30" s="1"/>
      <c r="E30" s="1"/>
      <c r="F30" s="1"/>
      <c r="G30" s="1"/>
      <c r="H30" s="1"/>
      <c r="I30" s="1"/>
      <c r="J30" s="1"/>
      <c r="K30" s="1"/>
    </row>
    <row r="31" spans="1:11" x14ac:dyDescent="0.2">
      <c r="A31" s="1"/>
      <c r="B31" s="1"/>
      <c r="C31" s="1"/>
      <c r="D31" s="1"/>
      <c r="E31" s="1"/>
      <c r="F31" s="1"/>
      <c r="G31" s="1"/>
      <c r="H31" s="1"/>
      <c r="I31" s="1"/>
      <c r="J31" s="1"/>
      <c r="K31" s="1"/>
    </row>
    <row r="32" spans="1:11" x14ac:dyDescent="0.2">
      <c r="A32" s="1"/>
      <c r="B32" s="1"/>
      <c r="C32" s="1"/>
      <c r="D32" s="1"/>
      <c r="E32" s="1"/>
      <c r="F32" s="1"/>
      <c r="G32" s="1"/>
      <c r="H32" s="1"/>
      <c r="I32" s="1"/>
      <c r="J32" s="1"/>
      <c r="K32" s="1"/>
    </row>
    <row r="33" spans="1:11" x14ac:dyDescent="0.2">
      <c r="A33" s="1"/>
      <c r="B33" s="1"/>
      <c r="C33" s="1"/>
      <c r="D33" s="1"/>
      <c r="E33" s="1"/>
      <c r="F33" s="1"/>
      <c r="G33" s="1"/>
      <c r="H33" s="1"/>
      <c r="I33" s="1"/>
      <c r="J33" s="1"/>
      <c r="K33" s="1"/>
    </row>
    <row r="34" spans="1:11" x14ac:dyDescent="0.2">
      <c r="A34" s="1"/>
      <c r="B34" s="1"/>
      <c r="C34" s="1"/>
      <c r="D34" s="1"/>
      <c r="E34" s="1"/>
      <c r="F34" s="1"/>
      <c r="G34" s="1"/>
      <c r="H34" s="1"/>
      <c r="I34" s="1"/>
      <c r="J34" s="1"/>
      <c r="K34" s="1"/>
    </row>
    <row r="35" spans="1:11" x14ac:dyDescent="0.2">
      <c r="A35" s="1"/>
      <c r="B35" s="1"/>
      <c r="C35" s="1"/>
      <c r="D35" s="1"/>
      <c r="E35" s="1"/>
      <c r="F35" s="1"/>
      <c r="G35" s="1"/>
      <c r="H35" s="1"/>
      <c r="I35" s="1"/>
      <c r="J35" s="1"/>
      <c r="K35" s="1"/>
    </row>
    <row r="36" spans="1:11" x14ac:dyDescent="0.2">
      <c r="A36" s="1"/>
      <c r="B36" s="1"/>
      <c r="C36" s="1"/>
      <c r="D36" s="1"/>
      <c r="E36" s="1"/>
      <c r="F36" s="1"/>
      <c r="G36" s="1"/>
      <c r="H36" s="1"/>
      <c r="I36" s="1"/>
      <c r="J36" s="1"/>
      <c r="K36" s="1"/>
    </row>
    <row r="37" spans="1:11" x14ac:dyDescent="0.2">
      <c r="A37" s="1"/>
      <c r="B37" s="1"/>
      <c r="C37" s="1"/>
      <c r="D37" s="1"/>
      <c r="E37" s="1"/>
      <c r="F37" s="1"/>
      <c r="G37" s="1"/>
      <c r="H37" s="1"/>
      <c r="I37" s="1"/>
      <c r="J37" s="1"/>
      <c r="K37" s="1"/>
    </row>
    <row r="38" spans="1:11" x14ac:dyDescent="0.2">
      <c r="A38" s="1"/>
      <c r="B38" s="1"/>
      <c r="C38" s="1"/>
      <c r="D38" s="1"/>
      <c r="E38" s="1"/>
      <c r="F38" s="1"/>
      <c r="G38" s="1"/>
      <c r="H38" s="1"/>
      <c r="I38" s="1"/>
      <c r="J38" s="1"/>
      <c r="K38" s="1"/>
    </row>
    <row r="39" spans="1:11" x14ac:dyDescent="0.2">
      <c r="A39" s="1"/>
      <c r="B39" s="1"/>
      <c r="C39" s="1"/>
      <c r="D39" s="1"/>
      <c r="E39" s="1"/>
      <c r="F39" s="1"/>
      <c r="G39" s="1"/>
      <c r="H39" s="1"/>
      <c r="I39" s="1"/>
      <c r="J39" s="1"/>
      <c r="K39" s="1"/>
    </row>
    <row r="40" spans="1:11" x14ac:dyDescent="0.2">
      <c r="A40" s="1"/>
      <c r="B40" s="1"/>
      <c r="C40" s="1"/>
      <c r="D40" s="1"/>
      <c r="E40" s="1"/>
      <c r="F40" s="1"/>
      <c r="G40" s="1"/>
      <c r="H40" s="1"/>
      <c r="I40" s="1"/>
      <c r="J40" s="1"/>
      <c r="K40" s="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E8748-B9BF-0345-819C-486952DE1E60}">
  <dimension ref="A1:F35"/>
  <sheetViews>
    <sheetView showGridLines="0" workbookViewId="0">
      <selection activeCell="C28" sqref="C28"/>
    </sheetView>
  </sheetViews>
  <sheetFormatPr baseColWidth="10" defaultRowHeight="16" x14ac:dyDescent="0.2"/>
  <cols>
    <col min="1" max="1" width="2.5" customWidth="1"/>
    <col min="2" max="2" width="6.6640625" customWidth="1"/>
    <col min="3" max="3" width="39.83203125" bestFit="1" customWidth="1"/>
    <col min="4" max="5" width="5.6640625" bestFit="1" customWidth="1"/>
    <col min="6" max="6" width="50.83203125" bestFit="1" customWidth="1"/>
  </cols>
  <sheetData>
    <row r="1" spans="1:6" ht="18" x14ac:dyDescent="0.2">
      <c r="A1" s="1"/>
      <c r="B1" s="170" t="s">
        <v>261</v>
      </c>
      <c r="C1" s="1"/>
      <c r="D1" s="1"/>
      <c r="E1" s="1"/>
      <c r="F1" s="1"/>
    </row>
    <row r="2" spans="1:6" x14ac:dyDescent="0.2">
      <c r="A2" s="1"/>
      <c r="B2" s="1"/>
      <c r="C2" s="1"/>
      <c r="D2" s="1"/>
      <c r="E2" s="1"/>
      <c r="F2" s="1"/>
    </row>
    <row r="3" spans="1:6" x14ac:dyDescent="0.2">
      <c r="A3" s="1"/>
      <c r="B3" s="6" t="s">
        <v>262</v>
      </c>
      <c r="C3" s="171"/>
      <c r="D3" s="171"/>
      <c r="E3" s="171"/>
      <c r="F3" s="171"/>
    </row>
    <row r="4" spans="1:6" x14ac:dyDescent="0.2">
      <c r="A4" s="1"/>
      <c r="B4" s="185" t="s">
        <v>263</v>
      </c>
      <c r="C4" s="27" t="s">
        <v>264</v>
      </c>
      <c r="D4" s="185" t="s">
        <v>265</v>
      </c>
      <c r="E4" s="185" t="s">
        <v>266</v>
      </c>
      <c r="F4" s="27" t="s">
        <v>267</v>
      </c>
    </row>
    <row r="5" spans="1:6" ht="24" customHeight="1" x14ac:dyDescent="0.2">
      <c r="A5" s="1"/>
      <c r="B5" s="194">
        <v>1</v>
      </c>
      <c r="C5" s="193" t="s">
        <v>268</v>
      </c>
      <c r="D5" s="194">
        <f>COUNTBLANK('Data Room Index'!D4:D43)</f>
        <v>40</v>
      </c>
      <c r="E5" s="206" t="str">
        <f>IF(D5=0,"PASS","FAIL")</f>
        <v>FAIL</v>
      </c>
      <c r="F5" s="217" t="str">
        <f>IF(D5=0,"All documents have a status",D5&amp;" document(s) missing status — update Data Room Index column D")</f>
        <v>40 document(s) missing status — update Data Room Index column D</v>
      </c>
    </row>
    <row r="6" spans="1:6" ht="24" customHeight="1" x14ac:dyDescent="0.2">
      <c r="A6" s="1"/>
      <c r="B6" s="211">
        <v>2</v>
      </c>
      <c r="C6" s="212" t="s">
        <v>269</v>
      </c>
      <c r="D6" s="211">
        <f>COUNTBLANK('Data Room Index'!E4:E43)</f>
        <v>40</v>
      </c>
      <c r="E6" s="213" t="str">
        <f>IF(D6=0,"PASS","FAIL")</f>
        <v>FAIL</v>
      </c>
      <c r="F6" s="218" t="str">
        <f>IF(D6=0,"All documents have an owner",D6&amp;" document(s) missing owner — update Data Room Index column E")</f>
        <v>40 document(s) missing owner — update Data Room Index column E</v>
      </c>
    </row>
    <row r="7" spans="1:6" ht="24" customHeight="1" x14ac:dyDescent="0.2">
      <c r="A7" s="1"/>
      <c r="B7" s="214">
        <v>3</v>
      </c>
      <c r="C7" s="215" t="s">
        <v>270</v>
      </c>
      <c r="D7" s="214">
        <f>COUNTIFS('Data Room Index'!F4:F43,"Must",'Data Room Index'!D4:D43,"")</f>
        <v>25</v>
      </c>
      <c r="E7" s="216" t="str">
        <f>IF(D7=0,"PASS","FAIL")</f>
        <v>FAIL</v>
      </c>
      <c r="F7" s="219" t="str">
        <f>IF(D7=0,"All critical documents tracked",D7&amp;" Must-priority doc(s) missing status — highest priority")</f>
        <v>25 Must-priority doc(s) missing status — highest priority</v>
      </c>
    </row>
    <row r="8" spans="1:6" ht="24" customHeight="1" x14ac:dyDescent="0.2">
      <c r="A8" s="1"/>
      <c r="B8" s="211">
        <v>4</v>
      </c>
      <c r="C8" s="212" t="s">
        <v>271</v>
      </c>
      <c r="D8" s="211">
        <f>COUNTIFS('Data Room Index'!F4:F43,"Must",'Data Room Index'!D4:D43,"Missing")</f>
        <v>0</v>
      </c>
      <c r="E8" s="213" t="str">
        <f>IF(D8=0,"PASS","FAIL")</f>
        <v>PASS</v>
      </c>
      <c r="F8" s="218" t="str">
        <f>IF(D8=0,"No critical gaps",D8&amp;" Must-priority doc(s) still missing — resolve before investor sharing")</f>
        <v>No critical gaps</v>
      </c>
    </row>
    <row r="9" spans="1:6" ht="24" customHeight="1" x14ac:dyDescent="0.2">
      <c r="A9" s="1"/>
      <c r="B9" s="214">
        <v>5</v>
      </c>
      <c r="C9" s="215" t="s">
        <v>272</v>
      </c>
      <c r="D9" s="214">
        <f>COUNTIFS('Data Room Index'!G4:G43,"Y",'Data Room Index'!D4:D43,"&lt;&gt;Ready")-COUNTIFS('Data Room Index'!G4:G43,"Y",'Data Room Index'!D4:D43,"")</f>
        <v>0</v>
      </c>
      <c r="E9" s="216" t="str">
        <f>IF(D9&lt;=0,"PASS","FAIL")</f>
        <v>PASS</v>
      </c>
      <c r="F9" s="219" t="str">
        <f>IF(D9&lt;=0,"All FAQ trigger docs are ready or pending status",D9&amp;" FAQ trigger doc(s) not ready — investors will flag these")</f>
        <v>All FAQ trigger docs are ready or pending status</v>
      </c>
    </row>
    <row r="10" spans="1:6" ht="24" customHeight="1" x14ac:dyDescent="0.2">
      <c r="A10" s="1"/>
      <c r="B10" s="211">
        <v>6</v>
      </c>
      <c r="C10" s="212" t="s">
        <v>273</v>
      </c>
      <c r="D10" s="211">
        <f>COUNTBLANK('FAQ Prep'!C4:C33)</f>
        <v>30</v>
      </c>
      <c r="E10" s="213" t="str">
        <f>IF(D10=0,"PASS","FAIL")</f>
        <v>FAIL</v>
      </c>
      <c r="F10" s="218" t="str">
        <f>IF(D10=0,"All FAQs answered",D10&amp;" FAQ answer(s) still missing — complete FAQ Prep column C")</f>
        <v>30 FAQ answer(s) still missing — complete FAQ Prep column C</v>
      </c>
    </row>
    <row r="11" spans="1:6" ht="24" customHeight="1" x14ac:dyDescent="0.2">
      <c r="A11" s="1"/>
      <c r="B11" s="214">
        <v>7</v>
      </c>
      <c r="C11" s="215" t="s">
        <v>274</v>
      </c>
      <c r="D11" s="214">
        <f>COUNTBLANK('FAQ Prep'!D4:D33)</f>
        <v>30</v>
      </c>
      <c r="E11" s="216" t="str">
        <f>IF(D11=0,"PASS","FAIL")</f>
        <v>FAIL</v>
      </c>
      <c r="F11" s="219" t="str">
        <f>IF(D11=0,"All FAQs linked to documents",D11&amp;" FAQ(s) missing document reference — complete FAQ Prep column D")</f>
        <v>30 FAQ(s) missing document reference — complete FAQ Prep column D</v>
      </c>
    </row>
    <row r="12" spans="1:6" ht="24" customHeight="1" x14ac:dyDescent="0.2">
      <c r="A12" s="1"/>
      <c r="B12" s="211">
        <v>8</v>
      </c>
      <c r="C12" s="212" t="s">
        <v>275</v>
      </c>
      <c r="D12" s="211" cm="1">
        <f t="array" ref="D12">8-SUMPRODUCT((COUNTIFS('Data Room Index'!A4:A43,{"CORPORATE","FINANCIALS","PRODUCT &amp; TECH","COMMERCIAL","LEGAL &amp; IP","PEOPLE","REGULATORY","RISK"},'Data Room Index'!D4:D43,"Ready")&gt;0)*1)</f>
        <v>8</v>
      </c>
      <c r="E12" s="213" t="str">
        <f>IF(D12=0,"PASS","FAIL")</f>
        <v>FAIL</v>
      </c>
      <c r="F12" s="218" t="str">
        <f>IF(D12=0,"All folders represented",D12&amp;" folder(s) have zero Ready documents — gaps visible to investors")</f>
        <v>8 folder(s) have zero Ready documents — gaps visible to investors</v>
      </c>
    </row>
    <row r="13" spans="1:6" ht="24" customHeight="1" x14ac:dyDescent="0.2">
      <c r="A13" s="1"/>
      <c r="B13" s="214">
        <v>9</v>
      </c>
      <c r="C13" s="215" t="s">
        <v>276</v>
      </c>
      <c r="D13" s="214">
        <f>COUNTA('Data Room Index'!B4:B43)-40</f>
        <v>0</v>
      </c>
      <c r="E13" s="216" t="str">
        <f>IF(D13=0,"PASS","FAIL")</f>
        <v>PASS</v>
      </c>
      <c r="F13" s="219" t="str">
        <f>IF(D13=0,"40 documents confirmed","Document count mismatch: "&amp;COUNTA('Data Room Index'!B4:B43)&amp;" found vs 40 expected")</f>
        <v>40 documents confirmed</v>
      </c>
    </row>
    <row r="14" spans="1:6" ht="24" customHeight="1" x14ac:dyDescent="0.2">
      <c r="A14" s="1"/>
      <c r="B14" s="208">
        <v>10</v>
      </c>
      <c r="C14" s="209" t="s">
        <v>277</v>
      </c>
      <c r="D14" s="208">
        <f>COUNTA('Data Room Index'!F4:F43)-COUNTIF('Data Room Index'!F4:F43,"Must")-COUNTIF('Data Room Index'!F4:F43,"Should")-COUNTIF('Data Room Index'!F4:F43,"Nice")</f>
        <v>0</v>
      </c>
      <c r="E14" s="210" t="str">
        <f>IF(D14=0,"PASS","FAIL")</f>
        <v>PASS</v>
      </c>
      <c r="F14" s="220" t="str">
        <f>IF(D14=0,"All priorities valid",D14&amp;" invalid priority value(s) — must be Must, Should, or Nice")</f>
        <v>All priorities valid</v>
      </c>
    </row>
    <row r="15" spans="1:6" x14ac:dyDescent="0.2">
      <c r="A15" s="1"/>
      <c r="B15" s="1"/>
      <c r="C15" s="1"/>
      <c r="D15" s="1"/>
      <c r="E15" s="1"/>
      <c r="F15" s="1"/>
    </row>
    <row r="16" spans="1:6" x14ac:dyDescent="0.2">
      <c r="A16" s="1"/>
      <c r="B16" s="6" t="s">
        <v>278</v>
      </c>
      <c r="C16" s="171"/>
      <c r="D16" s="171"/>
      <c r="E16" s="171"/>
      <c r="F16" s="171"/>
    </row>
    <row r="17" spans="1:6" x14ac:dyDescent="0.2">
      <c r="A17" s="1"/>
      <c r="B17" s="7" t="s">
        <v>279</v>
      </c>
      <c r="C17" s="206">
        <v>10</v>
      </c>
      <c r="D17" s="1"/>
      <c r="E17" s="1"/>
      <c r="F17" s="1"/>
    </row>
    <row r="18" spans="1:6" x14ac:dyDescent="0.2">
      <c r="A18" s="1"/>
      <c r="B18" s="172" t="s">
        <v>280</v>
      </c>
      <c r="C18" s="221">
        <f>COUNTIF(E5:E14,"PASS")</f>
        <v>4</v>
      </c>
      <c r="D18" s="222">
        <f>C18/C17</f>
        <v>0.4</v>
      </c>
      <c r="E18" s="1"/>
      <c r="F18" s="1"/>
    </row>
    <row r="19" spans="1:6" x14ac:dyDescent="0.2">
      <c r="A19" s="1"/>
      <c r="B19" s="174" t="s">
        <v>281</v>
      </c>
      <c r="C19" s="223">
        <f>COUNTIF(E5:E14,"FAIL")</f>
        <v>6</v>
      </c>
      <c r="D19" s="182">
        <f>C19/C17</f>
        <v>0.6</v>
      </c>
      <c r="E19" s="1"/>
      <c r="F19" s="1"/>
    </row>
    <row r="20" spans="1:6" x14ac:dyDescent="0.2">
      <c r="A20" s="1"/>
      <c r="B20" s="1"/>
      <c r="C20" s="1"/>
      <c r="D20" s="1"/>
      <c r="E20" s="1"/>
      <c r="F20" s="1"/>
    </row>
    <row r="21" spans="1:6" x14ac:dyDescent="0.2">
      <c r="A21" s="1"/>
      <c r="B21" s="6" t="s">
        <v>282</v>
      </c>
      <c r="C21" s="171"/>
      <c r="D21" s="171"/>
      <c r="E21" s="171"/>
      <c r="F21" s="171"/>
    </row>
    <row r="22" spans="1:6" x14ac:dyDescent="0.2">
      <c r="A22" s="1"/>
      <c r="B22" s="224" t="str">
        <f>IF(C19=0,"MODEL READY FOR DISTRIBUTION",IF(C19&lt;=3,"MODEL REQUIRES MINOR UPDATES","MODEL NOT READY — RESOLVE ERRORS BEFORE SHARING"))</f>
        <v>MODEL NOT READY — RESOLVE ERRORS BEFORE SHARING</v>
      </c>
      <c r="C22" s="1"/>
      <c r="D22" s="1"/>
      <c r="E22" s="1"/>
      <c r="F22" s="1"/>
    </row>
    <row r="23" spans="1:6" x14ac:dyDescent="0.2">
      <c r="A23" s="1"/>
      <c r="B23" s="1"/>
      <c r="C23" s="1"/>
      <c r="D23" s="1"/>
      <c r="E23" s="1"/>
      <c r="F23" s="1"/>
    </row>
    <row r="24" spans="1:6" x14ac:dyDescent="0.2">
      <c r="A24" s="1"/>
      <c r="B24" s="1"/>
      <c r="C24" s="1"/>
      <c r="D24" s="1"/>
      <c r="E24" s="1"/>
      <c r="F24" s="1"/>
    </row>
    <row r="25" spans="1:6" x14ac:dyDescent="0.2">
      <c r="A25" s="1"/>
      <c r="B25" s="1"/>
      <c r="C25" s="1"/>
      <c r="D25" s="1"/>
      <c r="E25" s="1"/>
      <c r="F25" s="1"/>
    </row>
    <row r="26" spans="1:6" x14ac:dyDescent="0.2">
      <c r="A26" s="1"/>
      <c r="B26" s="1"/>
      <c r="C26" s="1"/>
      <c r="D26" s="1"/>
      <c r="E26" s="1"/>
      <c r="F26" s="1"/>
    </row>
    <row r="27" spans="1:6" x14ac:dyDescent="0.2">
      <c r="A27" s="1"/>
      <c r="B27" s="1"/>
      <c r="C27" s="1"/>
      <c r="D27" s="1"/>
      <c r="E27" s="1"/>
      <c r="F27" s="1"/>
    </row>
    <row r="28" spans="1:6" x14ac:dyDescent="0.2">
      <c r="A28" s="1"/>
      <c r="B28" s="1"/>
      <c r="C28" s="1"/>
      <c r="D28" s="1"/>
      <c r="E28" s="1"/>
      <c r="F28" s="1"/>
    </row>
    <row r="29" spans="1:6" x14ac:dyDescent="0.2">
      <c r="A29" s="1"/>
      <c r="B29" s="1"/>
      <c r="C29" s="1"/>
      <c r="D29" s="1"/>
      <c r="E29" s="1"/>
      <c r="F29" s="1"/>
    </row>
    <row r="30" spans="1:6" x14ac:dyDescent="0.2">
      <c r="A30" s="1"/>
      <c r="B30" s="1"/>
      <c r="C30" s="1"/>
      <c r="D30" s="1"/>
      <c r="E30" s="1"/>
      <c r="F30" s="1"/>
    </row>
    <row r="31" spans="1:6" x14ac:dyDescent="0.2">
      <c r="A31" s="1"/>
      <c r="B31" s="1"/>
      <c r="C31" s="1"/>
      <c r="D31" s="1"/>
      <c r="E31" s="1"/>
      <c r="F31" s="1"/>
    </row>
    <row r="32" spans="1:6" x14ac:dyDescent="0.2">
      <c r="A32" s="1"/>
      <c r="B32" s="1"/>
      <c r="C32" s="1"/>
      <c r="D32" s="1"/>
      <c r="E32" s="1"/>
      <c r="F32" s="1"/>
    </row>
    <row r="33" spans="1:6" x14ac:dyDescent="0.2">
      <c r="A33" s="1"/>
      <c r="B33" s="1"/>
      <c r="C33" s="1"/>
      <c r="D33" s="1"/>
      <c r="E33" s="1"/>
      <c r="F33" s="1"/>
    </row>
    <row r="34" spans="1:6" x14ac:dyDescent="0.2">
      <c r="A34" s="1"/>
      <c r="B34" s="1"/>
      <c r="C34" s="1"/>
      <c r="D34" s="1"/>
      <c r="E34" s="1"/>
      <c r="F34" s="1"/>
    </row>
    <row r="35" spans="1:6" x14ac:dyDescent="0.2">
      <c r="A35" s="1"/>
      <c r="B35" s="1"/>
      <c r="C35" s="1"/>
      <c r="D35" s="1"/>
      <c r="E35" s="1"/>
      <c r="F35" s="1"/>
    </row>
  </sheetData>
  <conditionalFormatting sqref="B22">
    <cfRule type="containsText" dxfId="4" priority="3" operator="containsText" text="READY FOR DISTRIBUTION">
      <formula>NOT(ISERROR(SEARCH("READY FOR DISTRIBUTION",B22)))</formula>
    </cfRule>
    <cfRule type="containsText" dxfId="3" priority="4" operator="containsText" text="MINOR UPDATES">
      <formula>NOT(ISERROR(SEARCH("MINOR UPDATES",B22)))</formula>
    </cfRule>
    <cfRule type="containsText" dxfId="2" priority="5" operator="containsText" text="NOT READY">
      <formula>NOT(ISERROR(SEARCH("NOT READY",B22)))</formula>
    </cfRule>
  </conditionalFormatting>
  <conditionalFormatting sqref="E5:E14">
    <cfRule type="containsText" dxfId="1" priority="1" operator="containsText" text="PASS">
      <formula>NOT(ISERROR(SEARCH("PASS",E5)))</formula>
    </cfRule>
    <cfRule type="containsText" dxfId="0" priority="2" operator="containsText" text="FAIL">
      <formula>NOT(ISERROR(SEARCH("FAIL",E5)))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Cover</vt:lpstr>
      <vt:lpstr>Instructions</vt:lpstr>
      <vt:lpstr>Tab Index</vt:lpstr>
      <vt:lpstr>Data Room Index</vt:lpstr>
      <vt:lpstr>FAQ Prep</vt:lpstr>
      <vt:lpstr>Dashboard</vt:lpstr>
      <vt:lpstr>Error Checks</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Raymond Shuai</cp:lastModifiedBy>
  <dcterms:modified xsi:type="dcterms:W3CDTF">2026-04-05T22:47:56Z</dcterms:modified>
</cp:coreProperties>
</file>